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jimde\OneDrive\Documents\Archery (DeLine Laptop)\Tournaments\McCallum Invitational\2025_MIT\"/>
    </mc:Choice>
  </mc:AlternateContent>
  <xr:revisionPtr revIDLastSave="0" documentId="8_{9BC8F8D1-62A9-4E2F-A707-7FB26355E64A}" xr6:coauthVersionLast="47" xr6:coauthVersionMax="47" xr10:uidLastSave="{00000000-0000-0000-0000-000000000000}"/>
  <bookViews>
    <workbookView xWindow="-110" yWindow="-110" windowWidth="25820" windowHeight="10300" xr2:uid="{00000000-000D-0000-FFFF-FFFF00000000}"/>
  </bookViews>
  <sheets>
    <sheet name="2025 MIT" sheetId="1" r:id="rId1"/>
  </sheets>
  <definedNames>
    <definedName name="_xlnm._FilterDatabase" localSheetId="0" hidden="1">'2025 MIT'!$A$1:$G$483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83" i="1" l="1"/>
  <c r="G482" i="1"/>
  <c r="F482" i="1"/>
  <c r="E482" i="1"/>
  <c r="D482" i="1"/>
  <c r="C482" i="1"/>
  <c r="B482" i="1"/>
  <c r="A482" i="1"/>
  <c r="F481" i="1"/>
  <c r="E481" i="1"/>
  <c r="D481" i="1"/>
  <c r="C481" i="1"/>
  <c r="B481" i="1"/>
  <c r="A481" i="1"/>
  <c r="F480" i="1"/>
  <c r="E480" i="1"/>
  <c r="D480" i="1"/>
  <c r="C480" i="1"/>
  <c r="B480" i="1"/>
  <c r="A480" i="1"/>
  <c r="G479" i="1"/>
  <c r="F479" i="1"/>
  <c r="E479" i="1"/>
  <c r="D479" i="1"/>
  <c r="C479" i="1"/>
  <c r="B479" i="1"/>
  <c r="A479" i="1"/>
  <c r="G478" i="1"/>
  <c r="F478" i="1"/>
  <c r="E478" i="1"/>
  <c r="D478" i="1"/>
  <c r="C478" i="1"/>
  <c r="B478" i="1"/>
  <c r="A478" i="1"/>
  <c r="G477" i="1"/>
  <c r="F477" i="1"/>
  <c r="E477" i="1"/>
  <c r="D477" i="1"/>
  <c r="C477" i="1"/>
  <c r="B477" i="1"/>
  <c r="A477" i="1"/>
  <c r="F476" i="1"/>
  <c r="E476" i="1"/>
  <c r="D476" i="1"/>
  <c r="C476" i="1"/>
  <c r="B476" i="1"/>
  <c r="A476" i="1"/>
  <c r="F475" i="1"/>
  <c r="E475" i="1"/>
  <c r="D475" i="1"/>
  <c r="C475" i="1"/>
  <c r="B475" i="1"/>
  <c r="A475" i="1"/>
  <c r="F474" i="1"/>
  <c r="E474" i="1"/>
  <c r="D474" i="1"/>
  <c r="C474" i="1"/>
  <c r="B474" i="1"/>
  <c r="A474" i="1"/>
  <c r="G473" i="1"/>
  <c r="F473" i="1"/>
  <c r="E473" i="1"/>
  <c r="D473" i="1"/>
  <c r="C473" i="1"/>
  <c r="B473" i="1"/>
  <c r="A473" i="1"/>
  <c r="F472" i="1"/>
  <c r="E472" i="1"/>
  <c r="D472" i="1"/>
  <c r="C472" i="1"/>
  <c r="B472" i="1"/>
  <c r="A472" i="1"/>
  <c r="G471" i="1"/>
  <c r="F471" i="1"/>
  <c r="E471" i="1"/>
  <c r="D471" i="1"/>
  <c r="C471" i="1"/>
  <c r="B471" i="1"/>
  <c r="A471" i="1"/>
  <c r="G470" i="1"/>
  <c r="F470" i="1"/>
  <c r="E470" i="1"/>
  <c r="D470" i="1"/>
  <c r="C470" i="1"/>
  <c r="B470" i="1"/>
  <c r="A470" i="1"/>
  <c r="G469" i="1"/>
  <c r="F469" i="1"/>
  <c r="E469" i="1"/>
  <c r="D469" i="1"/>
  <c r="C469" i="1"/>
  <c r="B469" i="1"/>
  <c r="A469" i="1"/>
  <c r="F468" i="1"/>
  <c r="E468" i="1"/>
  <c r="D468" i="1"/>
  <c r="C468" i="1"/>
  <c r="B468" i="1"/>
  <c r="A468" i="1"/>
  <c r="F467" i="1"/>
  <c r="E467" i="1"/>
  <c r="D467" i="1"/>
  <c r="C467" i="1"/>
  <c r="B467" i="1"/>
  <c r="A467" i="1"/>
  <c r="F466" i="1"/>
  <c r="E466" i="1"/>
  <c r="D466" i="1"/>
  <c r="C466" i="1"/>
  <c r="B466" i="1"/>
  <c r="A466" i="1"/>
  <c r="G465" i="1"/>
  <c r="F465" i="1"/>
  <c r="E465" i="1"/>
  <c r="D465" i="1"/>
  <c r="C465" i="1"/>
  <c r="B465" i="1"/>
  <c r="A465" i="1"/>
  <c r="F464" i="1"/>
  <c r="E464" i="1"/>
  <c r="D464" i="1"/>
  <c r="C464" i="1"/>
  <c r="B464" i="1"/>
  <c r="A464" i="1"/>
  <c r="G463" i="1"/>
  <c r="F463" i="1"/>
  <c r="E463" i="1"/>
  <c r="D463" i="1"/>
  <c r="C463" i="1"/>
  <c r="B463" i="1"/>
  <c r="A463" i="1"/>
  <c r="G462" i="1"/>
  <c r="F462" i="1"/>
  <c r="E462" i="1"/>
  <c r="D462" i="1"/>
  <c r="C462" i="1"/>
  <c r="B462" i="1"/>
  <c r="A462" i="1"/>
  <c r="F461" i="1"/>
  <c r="E461" i="1"/>
  <c r="D461" i="1"/>
  <c r="C461" i="1"/>
  <c r="B461" i="1"/>
  <c r="A461" i="1"/>
  <c r="F460" i="1"/>
  <c r="E460" i="1"/>
  <c r="D460" i="1"/>
  <c r="C460" i="1"/>
  <c r="B460" i="1"/>
  <c r="A460" i="1"/>
  <c r="G459" i="1"/>
  <c r="F459" i="1"/>
  <c r="E459" i="1"/>
  <c r="D459" i="1"/>
  <c r="C459" i="1"/>
  <c r="B459" i="1"/>
  <c r="A459" i="1"/>
  <c r="F458" i="1"/>
  <c r="E458" i="1"/>
  <c r="D458" i="1"/>
  <c r="C458" i="1"/>
  <c r="B458" i="1"/>
  <c r="A458" i="1"/>
  <c r="G457" i="1"/>
  <c r="F457" i="1"/>
  <c r="E457" i="1"/>
  <c r="D457" i="1"/>
  <c r="C457" i="1"/>
  <c r="B457" i="1"/>
  <c r="A457" i="1"/>
  <c r="F456" i="1"/>
  <c r="E456" i="1"/>
  <c r="D456" i="1"/>
  <c r="C456" i="1"/>
  <c r="B456" i="1"/>
  <c r="A456" i="1"/>
  <c r="F455" i="1"/>
  <c r="E455" i="1"/>
  <c r="D455" i="1"/>
  <c r="C455" i="1"/>
  <c r="B455" i="1"/>
  <c r="A455" i="1"/>
  <c r="F454" i="1"/>
  <c r="E454" i="1"/>
  <c r="D454" i="1"/>
  <c r="C454" i="1"/>
  <c r="B454" i="1"/>
  <c r="A454" i="1"/>
  <c r="F453" i="1"/>
  <c r="E453" i="1"/>
  <c r="D453" i="1"/>
  <c r="C453" i="1"/>
  <c r="B453" i="1"/>
  <c r="A453" i="1"/>
  <c r="F452" i="1"/>
  <c r="E452" i="1"/>
  <c r="D452" i="1"/>
  <c r="C452" i="1"/>
  <c r="B452" i="1"/>
  <c r="A452" i="1"/>
  <c r="F451" i="1"/>
  <c r="E451" i="1"/>
  <c r="D451" i="1"/>
  <c r="C451" i="1"/>
  <c r="B451" i="1"/>
  <c r="A451" i="1"/>
  <c r="F450" i="1"/>
  <c r="E450" i="1"/>
  <c r="D450" i="1"/>
  <c r="C450" i="1"/>
  <c r="B450" i="1"/>
  <c r="A450" i="1"/>
  <c r="F449" i="1"/>
  <c r="E449" i="1"/>
  <c r="D449" i="1"/>
  <c r="C449" i="1"/>
  <c r="B449" i="1"/>
  <c r="A449" i="1"/>
  <c r="F448" i="1"/>
  <c r="E448" i="1"/>
  <c r="D448" i="1"/>
  <c r="C448" i="1"/>
  <c r="B448" i="1"/>
  <c r="A448" i="1"/>
  <c r="F447" i="1"/>
  <c r="E447" i="1"/>
  <c r="D447" i="1"/>
  <c r="C447" i="1"/>
  <c r="B447" i="1"/>
  <c r="A447" i="1"/>
  <c r="G446" i="1"/>
  <c r="F446" i="1"/>
  <c r="E446" i="1"/>
  <c r="D446" i="1"/>
  <c r="C446" i="1"/>
  <c r="B446" i="1"/>
  <c r="A446" i="1"/>
  <c r="F445" i="1"/>
  <c r="E445" i="1"/>
  <c r="D445" i="1"/>
  <c r="C445" i="1"/>
  <c r="B445" i="1"/>
  <c r="A445" i="1"/>
  <c r="G444" i="1"/>
  <c r="F444" i="1"/>
  <c r="E444" i="1"/>
  <c r="D444" i="1"/>
  <c r="C444" i="1"/>
  <c r="B444" i="1"/>
  <c r="A444" i="1"/>
  <c r="G443" i="1"/>
  <c r="F443" i="1"/>
  <c r="E443" i="1"/>
  <c r="D443" i="1"/>
  <c r="C443" i="1"/>
  <c r="B443" i="1"/>
  <c r="A443" i="1"/>
  <c r="G442" i="1"/>
  <c r="F442" i="1"/>
  <c r="E442" i="1"/>
  <c r="D442" i="1"/>
  <c r="C442" i="1"/>
  <c r="B442" i="1"/>
  <c r="A442" i="1"/>
  <c r="F441" i="1"/>
  <c r="E441" i="1"/>
  <c r="D441" i="1"/>
  <c r="C441" i="1"/>
  <c r="B441" i="1"/>
  <c r="A441" i="1"/>
  <c r="G440" i="1"/>
  <c r="F440" i="1"/>
  <c r="E440" i="1"/>
  <c r="D440" i="1"/>
  <c r="C440" i="1"/>
  <c r="B440" i="1"/>
  <c r="A440" i="1"/>
  <c r="F439" i="1"/>
  <c r="E439" i="1"/>
  <c r="D439" i="1"/>
  <c r="C439" i="1"/>
  <c r="B439" i="1"/>
  <c r="A439" i="1"/>
  <c r="F438" i="1"/>
  <c r="E438" i="1"/>
  <c r="D438" i="1"/>
  <c r="C438" i="1"/>
  <c r="B438" i="1"/>
  <c r="A438" i="1"/>
  <c r="F437" i="1"/>
  <c r="E437" i="1"/>
  <c r="D437" i="1"/>
  <c r="C437" i="1"/>
  <c r="B437" i="1"/>
  <c r="A437" i="1"/>
  <c r="F436" i="1"/>
  <c r="E436" i="1"/>
  <c r="D436" i="1"/>
  <c r="C436" i="1"/>
  <c r="B436" i="1"/>
  <c r="A436" i="1"/>
  <c r="G435" i="1"/>
  <c r="F435" i="1"/>
  <c r="E435" i="1"/>
  <c r="D435" i="1"/>
  <c r="C435" i="1"/>
  <c r="B435" i="1"/>
  <c r="A435" i="1"/>
  <c r="G434" i="1"/>
  <c r="F434" i="1"/>
  <c r="E434" i="1"/>
  <c r="D434" i="1"/>
  <c r="C434" i="1"/>
  <c r="B434" i="1"/>
  <c r="A434" i="1"/>
  <c r="G433" i="1"/>
  <c r="F433" i="1"/>
  <c r="E433" i="1"/>
  <c r="D433" i="1"/>
  <c r="C433" i="1"/>
  <c r="B433" i="1"/>
  <c r="A433" i="1"/>
  <c r="F432" i="1"/>
  <c r="E432" i="1"/>
  <c r="D432" i="1"/>
  <c r="C432" i="1"/>
  <c r="B432" i="1"/>
  <c r="A432" i="1"/>
  <c r="F431" i="1"/>
  <c r="E431" i="1"/>
  <c r="D431" i="1"/>
  <c r="C431" i="1"/>
  <c r="B431" i="1"/>
  <c r="A431" i="1"/>
  <c r="F430" i="1"/>
  <c r="E430" i="1"/>
  <c r="D430" i="1"/>
  <c r="C430" i="1"/>
  <c r="B430" i="1"/>
  <c r="A430" i="1"/>
  <c r="F429" i="1"/>
  <c r="E429" i="1"/>
  <c r="D429" i="1"/>
  <c r="C429" i="1"/>
  <c r="B429" i="1"/>
  <c r="A429" i="1"/>
  <c r="F428" i="1"/>
  <c r="E428" i="1"/>
  <c r="D428" i="1"/>
  <c r="C428" i="1"/>
  <c r="B428" i="1"/>
  <c r="A428" i="1"/>
  <c r="G427" i="1"/>
  <c r="F427" i="1"/>
  <c r="E427" i="1"/>
  <c r="D427" i="1"/>
  <c r="C427" i="1"/>
  <c r="B427" i="1"/>
  <c r="A427" i="1"/>
  <c r="G426" i="1"/>
  <c r="F426" i="1"/>
  <c r="E426" i="1"/>
  <c r="D426" i="1"/>
  <c r="C426" i="1"/>
  <c r="B426" i="1"/>
  <c r="A426" i="1"/>
  <c r="F425" i="1"/>
  <c r="E425" i="1"/>
  <c r="D425" i="1"/>
  <c r="C425" i="1"/>
  <c r="B425" i="1"/>
  <c r="A425" i="1"/>
  <c r="F424" i="1"/>
  <c r="E424" i="1"/>
  <c r="D424" i="1"/>
  <c r="C424" i="1"/>
  <c r="B424" i="1"/>
  <c r="A424" i="1"/>
  <c r="F423" i="1"/>
  <c r="E423" i="1"/>
  <c r="D423" i="1"/>
  <c r="C423" i="1"/>
  <c r="B423" i="1"/>
  <c r="A423" i="1"/>
  <c r="F422" i="1"/>
  <c r="E422" i="1"/>
  <c r="D422" i="1"/>
  <c r="C422" i="1"/>
  <c r="B422" i="1"/>
  <c r="A422" i="1"/>
  <c r="G421" i="1"/>
  <c r="F421" i="1"/>
  <c r="E421" i="1"/>
  <c r="D421" i="1"/>
  <c r="C421" i="1"/>
  <c r="B421" i="1"/>
  <c r="A421" i="1"/>
  <c r="F420" i="1"/>
  <c r="E420" i="1"/>
  <c r="D420" i="1"/>
  <c r="C420" i="1"/>
  <c r="B420" i="1"/>
  <c r="A420" i="1"/>
  <c r="F419" i="1"/>
  <c r="E419" i="1"/>
  <c r="D419" i="1"/>
  <c r="C419" i="1"/>
  <c r="B419" i="1"/>
  <c r="A419" i="1"/>
  <c r="G418" i="1"/>
  <c r="F418" i="1"/>
  <c r="E418" i="1"/>
  <c r="D418" i="1"/>
  <c r="C418" i="1"/>
  <c r="B418" i="1"/>
  <c r="A418" i="1"/>
  <c r="F417" i="1"/>
  <c r="E417" i="1"/>
  <c r="D417" i="1"/>
  <c r="C417" i="1"/>
  <c r="B417" i="1"/>
  <c r="A417" i="1"/>
  <c r="F416" i="1"/>
  <c r="E416" i="1"/>
  <c r="D416" i="1"/>
  <c r="C416" i="1"/>
  <c r="B416" i="1"/>
  <c r="A416" i="1"/>
  <c r="G415" i="1"/>
  <c r="F415" i="1"/>
  <c r="E415" i="1"/>
  <c r="D415" i="1"/>
  <c r="C415" i="1"/>
  <c r="B415" i="1"/>
  <c r="A415" i="1"/>
  <c r="F414" i="1"/>
  <c r="E414" i="1"/>
  <c r="D414" i="1"/>
  <c r="C414" i="1"/>
  <c r="B414" i="1"/>
  <c r="A414" i="1"/>
  <c r="F413" i="1"/>
  <c r="E413" i="1"/>
  <c r="D413" i="1"/>
  <c r="C413" i="1"/>
  <c r="B413" i="1"/>
  <c r="A413" i="1"/>
  <c r="F412" i="1"/>
  <c r="E412" i="1"/>
  <c r="D412" i="1"/>
  <c r="C412" i="1"/>
  <c r="B412" i="1"/>
  <c r="A412" i="1"/>
  <c r="F411" i="1"/>
  <c r="E411" i="1"/>
  <c r="D411" i="1"/>
  <c r="C411" i="1"/>
  <c r="B411" i="1"/>
  <c r="A411" i="1"/>
  <c r="G410" i="1"/>
  <c r="F410" i="1"/>
  <c r="E410" i="1"/>
  <c r="D410" i="1"/>
  <c r="C410" i="1"/>
  <c r="B410" i="1"/>
  <c r="A410" i="1"/>
  <c r="F409" i="1"/>
  <c r="E409" i="1"/>
  <c r="D409" i="1"/>
  <c r="C409" i="1"/>
  <c r="B409" i="1"/>
  <c r="A409" i="1"/>
  <c r="F408" i="1"/>
  <c r="E408" i="1"/>
  <c r="D408" i="1"/>
  <c r="C408" i="1"/>
  <c r="B408" i="1"/>
  <c r="A408" i="1"/>
  <c r="F407" i="1"/>
  <c r="E407" i="1"/>
  <c r="D407" i="1"/>
  <c r="C407" i="1"/>
  <c r="B407" i="1"/>
  <c r="A407" i="1"/>
  <c r="F406" i="1"/>
  <c r="E406" i="1"/>
  <c r="D406" i="1"/>
  <c r="C406" i="1"/>
  <c r="B406" i="1"/>
  <c r="A406" i="1"/>
  <c r="F405" i="1"/>
  <c r="E405" i="1"/>
  <c r="D405" i="1"/>
  <c r="C405" i="1"/>
  <c r="B405" i="1"/>
  <c r="A405" i="1"/>
  <c r="G404" i="1"/>
  <c r="F404" i="1"/>
  <c r="E404" i="1"/>
  <c r="D404" i="1"/>
  <c r="C404" i="1"/>
  <c r="B404" i="1"/>
  <c r="A404" i="1"/>
  <c r="G403" i="1"/>
  <c r="F403" i="1"/>
  <c r="E403" i="1"/>
  <c r="D403" i="1"/>
  <c r="C403" i="1"/>
  <c r="B403" i="1"/>
  <c r="A403" i="1"/>
  <c r="F402" i="1"/>
  <c r="E402" i="1"/>
  <c r="D402" i="1"/>
  <c r="C402" i="1"/>
  <c r="B402" i="1"/>
  <c r="A402" i="1"/>
  <c r="F401" i="1"/>
  <c r="E401" i="1"/>
  <c r="D401" i="1"/>
  <c r="C401" i="1"/>
  <c r="B401" i="1"/>
  <c r="A401" i="1"/>
  <c r="G400" i="1"/>
  <c r="F400" i="1"/>
  <c r="E400" i="1"/>
  <c r="D400" i="1"/>
  <c r="C400" i="1"/>
  <c r="B400" i="1"/>
  <c r="A400" i="1"/>
  <c r="G399" i="1"/>
  <c r="F399" i="1"/>
  <c r="E399" i="1"/>
  <c r="D399" i="1"/>
  <c r="C399" i="1"/>
  <c r="B399" i="1"/>
  <c r="A399" i="1"/>
  <c r="F398" i="1"/>
  <c r="E398" i="1"/>
  <c r="D398" i="1"/>
  <c r="C398" i="1"/>
  <c r="B398" i="1"/>
  <c r="A398" i="1"/>
  <c r="F397" i="1"/>
  <c r="E397" i="1"/>
  <c r="D397" i="1"/>
  <c r="C397" i="1"/>
  <c r="B397" i="1"/>
  <c r="A397" i="1"/>
  <c r="F396" i="1"/>
  <c r="E396" i="1"/>
  <c r="D396" i="1"/>
  <c r="C396" i="1"/>
  <c r="B396" i="1"/>
  <c r="A396" i="1"/>
  <c r="F395" i="1"/>
  <c r="E395" i="1"/>
  <c r="D395" i="1"/>
  <c r="C395" i="1"/>
  <c r="B395" i="1"/>
  <c r="A395" i="1"/>
  <c r="G394" i="1"/>
  <c r="F394" i="1"/>
  <c r="E394" i="1"/>
  <c r="D394" i="1"/>
  <c r="C394" i="1"/>
  <c r="B394" i="1"/>
  <c r="A394" i="1"/>
  <c r="F393" i="1"/>
  <c r="E393" i="1"/>
  <c r="D393" i="1"/>
  <c r="C393" i="1"/>
  <c r="B393" i="1"/>
  <c r="A393" i="1"/>
  <c r="F392" i="1"/>
  <c r="E392" i="1"/>
  <c r="D392" i="1"/>
  <c r="C392" i="1"/>
  <c r="B392" i="1"/>
  <c r="A392" i="1"/>
  <c r="G391" i="1"/>
  <c r="F391" i="1"/>
  <c r="E391" i="1"/>
  <c r="D391" i="1"/>
  <c r="C391" i="1"/>
  <c r="B391" i="1"/>
  <c r="A391" i="1"/>
  <c r="G390" i="1"/>
  <c r="F390" i="1"/>
  <c r="E390" i="1"/>
  <c r="D390" i="1"/>
  <c r="C390" i="1"/>
  <c r="B390" i="1"/>
  <c r="A390" i="1"/>
  <c r="F389" i="1"/>
  <c r="E389" i="1"/>
  <c r="D389" i="1"/>
  <c r="C389" i="1"/>
  <c r="B389" i="1"/>
  <c r="A389" i="1"/>
  <c r="F388" i="1"/>
  <c r="E388" i="1"/>
  <c r="D388" i="1"/>
  <c r="C388" i="1"/>
  <c r="B388" i="1"/>
  <c r="A388" i="1"/>
  <c r="F387" i="1"/>
  <c r="E387" i="1"/>
  <c r="D387" i="1"/>
  <c r="C387" i="1"/>
  <c r="B387" i="1"/>
  <c r="A387" i="1"/>
  <c r="G386" i="1"/>
  <c r="F386" i="1"/>
  <c r="E386" i="1"/>
  <c r="D386" i="1"/>
  <c r="C386" i="1"/>
  <c r="B386" i="1"/>
  <c r="A386" i="1"/>
  <c r="F385" i="1"/>
  <c r="E385" i="1"/>
  <c r="D385" i="1"/>
  <c r="C385" i="1"/>
  <c r="B385" i="1"/>
  <c r="A385" i="1"/>
  <c r="F384" i="1"/>
  <c r="E384" i="1"/>
  <c r="D384" i="1"/>
  <c r="C384" i="1"/>
  <c r="B384" i="1"/>
  <c r="A384" i="1"/>
  <c r="F383" i="1"/>
  <c r="E383" i="1"/>
  <c r="D383" i="1"/>
  <c r="C383" i="1"/>
  <c r="B383" i="1"/>
  <c r="A383" i="1"/>
  <c r="F382" i="1"/>
  <c r="E382" i="1"/>
  <c r="D382" i="1"/>
  <c r="C382" i="1"/>
  <c r="B382" i="1"/>
  <c r="A382" i="1"/>
  <c r="F381" i="1"/>
  <c r="E381" i="1"/>
  <c r="D381" i="1"/>
  <c r="C381" i="1"/>
  <c r="B381" i="1"/>
  <c r="A381" i="1"/>
  <c r="G380" i="1"/>
  <c r="F380" i="1"/>
  <c r="E380" i="1"/>
  <c r="D380" i="1"/>
  <c r="C380" i="1"/>
  <c r="B380" i="1"/>
  <c r="A380" i="1"/>
  <c r="F379" i="1"/>
  <c r="E379" i="1"/>
  <c r="D379" i="1"/>
  <c r="C379" i="1"/>
  <c r="B379" i="1"/>
  <c r="A379" i="1"/>
  <c r="G378" i="1"/>
  <c r="F378" i="1"/>
  <c r="E378" i="1"/>
  <c r="D378" i="1"/>
  <c r="C378" i="1"/>
  <c r="B378" i="1"/>
  <c r="A378" i="1"/>
  <c r="F377" i="1"/>
  <c r="E377" i="1"/>
  <c r="D377" i="1"/>
  <c r="C377" i="1"/>
  <c r="B377" i="1"/>
  <c r="A377" i="1"/>
  <c r="F376" i="1"/>
  <c r="E376" i="1"/>
  <c r="D376" i="1"/>
  <c r="C376" i="1"/>
  <c r="B376" i="1"/>
  <c r="A376" i="1"/>
  <c r="G375" i="1"/>
  <c r="F375" i="1"/>
  <c r="E375" i="1"/>
  <c r="D375" i="1"/>
  <c r="C375" i="1"/>
  <c r="B375" i="1"/>
  <c r="A375" i="1"/>
  <c r="G374" i="1"/>
  <c r="F374" i="1"/>
  <c r="E374" i="1"/>
  <c r="D374" i="1"/>
  <c r="C374" i="1"/>
  <c r="B374" i="1"/>
  <c r="A374" i="1"/>
  <c r="F373" i="1"/>
  <c r="E373" i="1"/>
  <c r="D373" i="1"/>
  <c r="C373" i="1"/>
  <c r="B373" i="1"/>
  <c r="A373" i="1"/>
  <c r="F372" i="1"/>
  <c r="E372" i="1"/>
  <c r="D372" i="1"/>
  <c r="C372" i="1"/>
  <c r="B372" i="1"/>
  <c r="A372" i="1"/>
  <c r="F371" i="1"/>
  <c r="E371" i="1"/>
  <c r="D371" i="1"/>
  <c r="C371" i="1"/>
  <c r="B371" i="1"/>
  <c r="A371" i="1"/>
  <c r="F370" i="1"/>
  <c r="E370" i="1"/>
  <c r="D370" i="1"/>
  <c r="C370" i="1"/>
  <c r="B370" i="1"/>
  <c r="A370" i="1"/>
  <c r="F369" i="1"/>
  <c r="E369" i="1"/>
  <c r="D369" i="1"/>
  <c r="C369" i="1"/>
  <c r="B369" i="1"/>
  <c r="A369" i="1"/>
  <c r="F368" i="1"/>
  <c r="E368" i="1"/>
  <c r="D368" i="1"/>
  <c r="C368" i="1"/>
  <c r="B368" i="1"/>
  <c r="A368" i="1"/>
  <c r="G367" i="1"/>
  <c r="F367" i="1"/>
  <c r="E367" i="1"/>
  <c r="D367" i="1"/>
  <c r="C367" i="1"/>
  <c r="B367" i="1"/>
  <c r="A367" i="1"/>
  <c r="F366" i="1"/>
  <c r="E366" i="1"/>
  <c r="D366" i="1"/>
  <c r="C366" i="1"/>
  <c r="B366" i="1"/>
  <c r="A366" i="1"/>
  <c r="F365" i="1"/>
  <c r="E365" i="1"/>
  <c r="D365" i="1"/>
  <c r="C365" i="1"/>
  <c r="B365" i="1"/>
  <c r="A365" i="1"/>
  <c r="F364" i="1"/>
  <c r="E364" i="1"/>
  <c r="D364" i="1"/>
  <c r="C364" i="1"/>
  <c r="B364" i="1"/>
  <c r="A364" i="1"/>
  <c r="G363" i="1"/>
  <c r="F363" i="1"/>
  <c r="E363" i="1"/>
  <c r="D363" i="1"/>
  <c r="C363" i="1"/>
  <c r="B363" i="1"/>
  <c r="A363" i="1"/>
  <c r="G362" i="1"/>
  <c r="F362" i="1"/>
  <c r="E362" i="1"/>
  <c r="D362" i="1"/>
  <c r="C362" i="1"/>
  <c r="B362" i="1"/>
  <c r="A362" i="1"/>
  <c r="F361" i="1"/>
  <c r="E361" i="1"/>
  <c r="D361" i="1"/>
  <c r="C361" i="1"/>
  <c r="B361" i="1"/>
  <c r="A361" i="1"/>
  <c r="G360" i="1"/>
  <c r="F360" i="1"/>
  <c r="E360" i="1"/>
  <c r="D360" i="1"/>
  <c r="C360" i="1"/>
  <c r="B360" i="1"/>
  <c r="A360" i="1"/>
  <c r="F359" i="1"/>
  <c r="E359" i="1"/>
  <c r="D359" i="1"/>
  <c r="C359" i="1"/>
  <c r="B359" i="1"/>
  <c r="A359" i="1"/>
  <c r="F358" i="1"/>
  <c r="E358" i="1"/>
  <c r="D358" i="1"/>
  <c r="C358" i="1"/>
  <c r="B358" i="1"/>
  <c r="A358" i="1"/>
  <c r="F357" i="1"/>
  <c r="E357" i="1"/>
  <c r="D357" i="1"/>
  <c r="C357" i="1"/>
  <c r="B357" i="1"/>
  <c r="A357" i="1"/>
  <c r="F356" i="1"/>
  <c r="E356" i="1"/>
  <c r="D356" i="1"/>
  <c r="C356" i="1"/>
  <c r="B356" i="1"/>
  <c r="A356" i="1"/>
  <c r="F355" i="1"/>
  <c r="E355" i="1"/>
  <c r="D355" i="1"/>
  <c r="C355" i="1"/>
  <c r="B355" i="1"/>
  <c r="A355" i="1"/>
  <c r="G354" i="1"/>
  <c r="F354" i="1"/>
  <c r="E354" i="1"/>
  <c r="D354" i="1"/>
  <c r="C354" i="1"/>
  <c r="B354" i="1"/>
  <c r="A354" i="1"/>
  <c r="F353" i="1"/>
  <c r="E353" i="1"/>
  <c r="D353" i="1"/>
  <c r="C353" i="1"/>
  <c r="B353" i="1"/>
  <c r="A353" i="1"/>
  <c r="G352" i="1"/>
  <c r="F352" i="1"/>
  <c r="E352" i="1"/>
  <c r="D352" i="1"/>
  <c r="C352" i="1"/>
  <c r="B352" i="1"/>
  <c r="A352" i="1"/>
  <c r="F351" i="1"/>
  <c r="E351" i="1"/>
  <c r="D351" i="1"/>
  <c r="C351" i="1"/>
  <c r="B351" i="1"/>
  <c r="A351" i="1"/>
  <c r="G350" i="1"/>
  <c r="F350" i="1"/>
  <c r="E350" i="1"/>
  <c r="D350" i="1"/>
  <c r="C350" i="1"/>
  <c r="B350" i="1"/>
  <c r="A350" i="1"/>
  <c r="F349" i="1"/>
  <c r="E349" i="1"/>
  <c r="D349" i="1"/>
  <c r="C349" i="1"/>
  <c r="B349" i="1"/>
  <c r="A349" i="1"/>
  <c r="F348" i="1"/>
  <c r="E348" i="1"/>
  <c r="D348" i="1"/>
  <c r="C348" i="1"/>
  <c r="B348" i="1"/>
  <c r="A348" i="1"/>
  <c r="G347" i="1"/>
  <c r="F347" i="1"/>
  <c r="E347" i="1"/>
  <c r="D347" i="1"/>
  <c r="C347" i="1"/>
  <c r="B347" i="1"/>
  <c r="A347" i="1"/>
  <c r="G346" i="1"/>
  <c r="F346" i="1"/>
  <c r="E346" i="1"/>
  <c r="D346" i="1"/>
  <c r="C346" i="1"/>
  <c r="B346" i="1"/>
  <c r="A346" i="1"/>
  <c r="F345" i="1"/>
  <c r="E345" i="1"/>
  <c r="D345" i="1"/>
  <c r="C345" i="1"/>
  <c r="B345" i="1"/>
  <c r="A345" i="1"/>
  <c r="F344" i="1"/>
  <c r="E344" i="1"/>
  <c r="D344" i="1"/>
  <c r="C344" i="1"/>
  <c r="B344" i="1"/>
  <c r="A344" i="1"/>
  <c r="G343" i="1"/>
  <c r="F343" i="1"/>
  <c r="E343" i="1"/>
  <c r="D343" i="1"/>
  <c r="C343" i="1"/>
  <c r="B343" i="1"/>
  <c r="A343" i="1"/>
  <c r="G342" i="1"/>
  <c r="F342" i="1"/>
  <c r="E342" i="1"/>
  <c r="D342" i="1"/>
  <c r="C342" i="1"/>
  <c r="B342" i="1"/>
  <c r="A342" i="1"/>
  <c r="G341" i="1"/>
  <c r="F341" i="1"/>
  <c r="E341" i="1"/>
  <c r="D341" i="1"/>
  <c r="C341" i="1"/>
  <c r="B341" i="1"/>
  <c r="A341" i="1"/>
  <c r="F340" i="1"/>
  <c r="E340" i="1"/>
  <c r="D340" i="1"/>
  <c r="C340" i="1"/>
  <c r="B340" i="1"/>
  <c r="A340" i="1"/>
  <c r="G339" i="1"/>
  <c r="F339" i="1"/>
  <c r="E339" i="1"/>
  <c r="D339" i="1"/>
  <c r="C339" i="1"/>
  <c r="B339" i="1"/>
  <c r="A339" i="1"/>
  <c r="F338" i="1"/>
  <c r="E338" i="1"/>
  <c r="D338" i="1"/>
  <c r="C338" i="1"/>
  <c r="B338" i="1"/>
  <c r="A338" i="1"/>
  <c r="G337" i="1"/>
  <c r="F337" i="1"/>
  <c r="E337" i="1"/>
  <c r="D337" i="1"/>
  <c r="C337" i="1"/>
  <c r="B337" i="1"/>
  <c r="A337" i="1"/>
  <c r="G336" i="1"/>
  <c r="F336" i="1"/>
  <c r="E336" i="1"/>
  <c r="D336" i="1"/>
  <c r="C336" i="1"/>
  <c r="B336" i="1"/>
  <c r="A336" i="1"/>
  <c r="G335" i="1"/>
  <c r="F335" i="1"/>
  <c r="E335" i="1"/>
  <c r="D335" i="1"/>
  <c r="C335" i="1"/>
  <c r="B335" i="1"/>
  <c r="A335" i="1"/>
  <c r="F334" i="1"/>
  <c r="E334" i="1"/>
  <c r="D334" i="1"/>
  <c r="C334" i="1"/>
  <c r="B334" i="1"/>
  <c r="A334" i="1"/>
  <c r="F333" i="1"/>
  <c r="E333" i="1"/>
  <c r="D333" i="1"/>
  <c r="C333" i="1"/>
  <c r="B333" i="1"/>
  <c r="A333" i="1"/>
  <c r="G332" i="1"/>
  <c r="F332" i="1"/>
  <c r="E332" i="1"/>
  <c r="D332" i="1"/>
  <c r="C332" i="1"/>
  <c r="B332" i="1"/>
  <c r="A332" i="1"/>
  <c r="F331" i="1"/>
  <c r="E331" i="1"/>
  <c r="D331" i="1"/>
  <c r="C331" i="1"/>
  <c r="B331" i="1"/>
  <c r="A331" i="1"/>
  <c r="G330" i="1"/>
  <c r="F330" i="1"/>
  <c r="E330" i="1"/>
  <c r="D330" i="1"/>
  <c r="C330" i="1"/>
  <c r="B330" i="1"/>
  <c r="A330" i="1"/>
  <c r="G329" i="1"/>
  <c r="F329" i="1"/>
  <c r="E329" i="1"/>
  <c r="D329" i="1"/>
  <c r="C329" i="1"/>
  <c r="B329" i="1"/>
  <c r="A329" i="1"/>
  <c r="F328" i="1"/>
  <c r="E328" i="1"/>
  <c r="D328" i="1"/>
  <c r="C328" i="1"/>
  <c r="B328" i="1"/>
  <c r="A328" i="1"/>
  <c r="F327" i="1"/>
  <c r="E327" i="1"/>
  <c r="D327" i="1"/>
  <c r="C327" i="1"/>
  <c r="B327" i="1"/>
  <c r="A327" i="1"/>
  <c r="G326" i="1"/>
  <c r="F326" i="1"/>
  <c r="E326" i="1"/>
  <c r="D326" i="1"/>
  <c r="C326" i="1"/>
  <c r="B326" i="1"/>
  <c r="A326" i="1"/>
  <c r="G325" i="1"/>
  <c r="F325" i="1"/>
  <c r="E325" i="1"/>
  <c r="D325" i="1"/>
  <c r="C325" i="1"/>
  <c r="B325" i="1"/>
  <c r="A325" i="1"/>
  <c r="F324" i="1"/>
  <c r="E324" i="1"/>
  <c r="D324" i="1"/>
  <c r="C324" i="1"/>
  <c r="B324" i="1"/>
  <c r="A324" i="1"/>
  <c r="F323" i="1"/>
  <c r="E323" i="1"/>
  <c r="D323" i="1"/>
  <c r="C323" i="1"/>
  <c r="B323" i="1"/>
  <c r="A323" i="1"/>
  <c r="G322" i="1"/>
  <c r="F322" i="1"/>
  <c r="E322" i="1"/>
  <c r="D322" i="1"/>
  <c r="C322" i="1"/>
  <c r="B322" i="1"/>
  <c r="A322" i="1"/>
  <c r="F321" i="1"/>
  <c r="E321" i="1"/>
  <c r="D321" i="1"/>
  <c r="C321" i="1"/>
  <c r="B321" i="1"/>
  <c r="A321" i="1"/>
  <c r="F320" i="1"/>
  <c r="E320" i="1"/>
  <c r="D320" i="1"/>
  <c r="C320" i="1"/>
  <c r="B320" i="1"/>
  <c r="A320" i="1"/>
  <c r="F319" i="1"/>
  <c r="E319" i="1"/>
  <c r="D319" i="1"/>
  <c r="C319" i="1"/>
  <c r="B319" i="1"/>
  <c r="A319" i="1"/>
  <c r="G318" i="1"/>
  <c r="F318" i="1"/>
  <c r="E318" i="1"/>
  <c r="D318" i="1"/>
  <c r="C318" i="1"/>
  <c r="B318" i="1"/>
  <c r="A318" i="1"/>
  <c r="F317" i="1"/>
  <c r="E317" i="1"/>
  <c r="D317" i="1"/>
  <c r="C317" i="1"/>
  <c r="B317" i="1"/>
  <c r="A317" i="1"/>
  <c r="G316" i="1"/>
  <c r="F316" i="1"/>
  <c r="E316" i="1"/>
  <c r="D316" i="1"/>
  <c r="C316" i="1"/>
  <c r="B316" i="1"/>
  <c r="A316" i="1"/>
  <c r="G315" i="1"/>
  <c r="F315" i="1"/>
  <c r="E315" i="1"/>
  <c r="D315" i="1"/>
  <c r="C315" i="1"/>
  <c r="B315" i="1"/>
  <c r="A315" i="1"/>
  <c r="F314" i="1"/>
  <c r="E314" i="1"/>
  <c r="D314" i="1"/>
  <c r="C314" i="1"/>
  <c r="B314" i="1"/>
  <c r="A314" i="1"/>
  <c r="F313" i="1"/>
  <c r="E313" i="1"/>
  <c r="D313" i="1"/>
  <c r="C313" i="1"/>
  <c r="B313" i="1"/>
  <c r="A313" i="1"/>
  <c r="F312" i="1"/>
  <c r="E312" i="1"/>
  <c r="D312" i="1"/>
  <c r="C312" i="1"/>
  <c r="B312" i="1"/>
  <c r="A312" i="1"/>
  <c r="G311" i="1"/>
  <c r="F311" i="1"/>
  <c r="E311" i="1"/>
  <c r="D311" i="1"/>
  <c r="C311" i="1"/>
  <c r="B311" i="1"/>
  <c r="A311" i="1"/>
  <c r="F310" i="1"/>
  <c r="E310" i="1"/>
  <c r="D310" i="1"/>
  <c r="C310" i="1"/>
  <c r="B310" i="1"/>
  <c r="A310" i="1"/>
  <c r="F309" i="1"/>
  <c r="E309" i="1"/>
  <c r="D309" i="1"/>
  <c r="C309" i="1"/>
  <c r="B309" i="1"/>
  <c r="A309" i="1"/>
  <c r="G308" i="1"/>
  <c r="F308" i="1"/>
  <c r="E308" i="1"/>
  <c r="D308" i="1"/>
  <c r="C308" i="1"/>
  <c r="B308" i="1"/>
  <c r="A308" i="1"/>
  <c r="F307" i="1"/>
  <c r="E307" i="1"/>
  <c r="D307" i="1"/>
  <c r="C307" i="1"/>
  <c r="B307" i="1"/>
  <c r="A307" i="1"/>
  <c r="F306" i="1"/>
  <c r="E306" i="1"/>
  <c r="D306" i="1"/>
  <c r="C306" i="1"/>
  <c r="B306" i="1"/>
  <c r="A306" i="1"/>
  <c r="F305" i="1"/>
  <c r="E305" i="1"/>
  <c r="D305" i="1"/>
  <c r="C305" i="1"/>
  <c r="B305" i="1"/>
  <c r="A305" i="1"/>
  <c r="F304" i="1"/>
  <c r="E304" i="1"/>
  <c r="D304" i="1"/>
  <c r="C304" i="1"/>
  <c r="B304" i="1"/>
  <c r="A304" i="1"/>
  <c r="F303" i="1"/>
  <c r="E303" i="1"/>
  <c r="D303" i="1"/>
  <c r="C303" i="1"/>
  <c r="B303" i="1"/>
  <c r="A303" i="1"/>
  <c r="F302" i="1"/>
  <c r="E302" i="1"/>
  <c r="D302" i="1"/>
  <c r="C302" i="1"/>
  <c r="B302" i="1"/>
  <c r="A302" i="1"/>
  <c r="F301" i="1"/>
  <c r="E301" i="1"/>
  <c r="D301" i="1"/>
  <c r="C301" i="1"/>
  <c r="B301" i="1"/>
  <c r="A301" i="1"/>
  <c r="F300" i="1"/>
  <c r="E300" i="1"/>
  <c r="D300" i="1"/>
  <c r="C300" i="1"/>
  <c r="B300" i="1"/>
  <c r="A300" i="1"/>
  <c r="G299" i="1"/>
  <c r="F299" i="1"/>
  <c r="E299" i="1"/>
  <c r="D299" i="1"/>
  <c r="C299" i="1"/>
  <c r="B299" i="1"/>
  <c r="A299" i="1"/>
  <c r="G298" i="1"/>
  <c r="F298" i="1"/>
  <c r="E298" i="1"/>
  <c r="D298" i="1"/>
  <c r="C298" i="1"/>
  <c r="B298" i="1"/>
  <c r="A298" i="1"/>
  <c r="F297" i="1"/>
  <c r="E297" i="1"/>
  <c r="D297" i="1"/>
  <c r="C297" i="1"/>
  <c r="B297" i="1"/>
  <c r="A297" i="1"/>
  <c r="F296" i="1"/>
  <c r="E296" i="1"/>
  <c r="D296" i="1"/>
  <c r="C296" i="1"/>
  <c r="B296" i="1"/>
  <c r="A296" i="1"/>
  <c r="G295" i="1"/>
  <c r="F295" i="1"/>
  <c r="E295" i="1"/>
  <c r="D295" i="1"/>
  <c r="C295" i="1"/>
  <c r="B295" i="1"/>
  <c r="A295" i="1"/>
  <c r="F294" i="1"/>
  <c r="E294" i="1"/>
  <c r="D294" i="1"/>
  <c r="C294" i="1"/>
  <c r="B294" i="1"/>
  <c r="A294" i="1"/>
  <c r="G293" i="1"/>
  <c r="F293" i="1"/>
  <c r="E293" i="1"/>
  <c r="D293" i="1"/>
  <c r="C293" i="1"/>
  <c r="B293" i="1"/>
  <c r="A293" i="1"/>
  <c r="G292" i="1"/>
  <c r="F292" i="1"/>
  <c r="E292" i="1"/>
  <c r="D292" i="1"/>
  <c r="C292" i="1"/>
  <c r="B292" i="1"/>
  <c r="A292" i="1"/>
  <c r="G291" i="1"/>
  <c r="F291" i="1"/>
  <c r="E291" i="1"/>
  <c r="D291" i="1"/>
  <c r="C291" i="1"/>
  <c r="B291" i="1"/>
  <c r="A291" i="1"/>
  <c r="G290" i="1"/>
  <c r="F290" i="1"/>
  <c r="E290" i="1"/>
  <c r="D290" i="1"/>
  <c r="C290" i="1"/>
  <c r="B290" i="1"/>
  <c r="A290" i="1"/>
  <c r="F289" i="1"/>
  <c r="E289" i="1"/>
  <c r="D289" i="1"/>
  <c r="C289" i="1"/>
  <c r="B289" i="1"/>
  <c r="A289" i="1"/>
  <c r="G288" i="1"/>
  <c r="F288" i="1"/>
  <c r="E288" i="1"/>
  <c r="D288" i="1"/>
  <c r="C288" i="1"/>
  <c r="B288" i="1"/>
  <c r="A288" i="1"/>
  <c r="F287" i="1"/>
  <c r="E287" i="1"/>
  <c r="D287" i="1"/>
  <c r="C287" i="1"/>
  <c r="B287" i="1"/>
  <c r="A287" i="1"/>
  <c r="F286" i="1"/>
  <c r="E286" i="1"/>
  <c r="D286" i="1"/>
  <c r="C286" i="1"/>
  <c r="B286" i="1"/>
  <c r="A286" i="1"/>
  <c r="F285" i="1"/>
  <c r="E285" i="1"/>
  <c r="D285" i="1"/>
  <c r="C285" i="1"/>
  <c r="B285" i="1"/>
  <c r="A285" i="1"/>
  <c r="G284" i="1"/>
  <c r="F284" i="1"/>
  <c r="E284" i="1"/>
  <c r="D284" i="1"/>
  <c r="C284" i="1"/>
  <c r="B284" i="1"/>
  <c r="A284" i="1"/>
  <c r="G283" i="1"/>
  <c r="F283" i="1"/>
  <c r="E283" i="1"/>
  <c r="D283" i="1"/>
  <c r="C283" i="1"/>
  <c r="B283" i="1"/>
  <c r="A283" i="1"/>
  <c r="G282" i="1"/>
  <c r="F282" i="1"/>
  <c r="E282" i="1"/>
  <c r="D282" i="1"/>
  <c r="C282" i="1"/>
  <c r="B282" i="1"/>
  <c r="A282" i="1"/>
  <c r="F281" i="1"/>
  <c r="E281" i="1"/>
  <c r="D281" i="1"/>
  <c r="C281" i="1"/>
  <c r="B281" i="1"/>
  <c r="A281" i="1"/>
  <c r="G280" i="1"/>
  <c r="F280" i="1"/>
  <c r="E280" i="1"/>
  <c r="D280" i="1"/>
  <c r="C280" i="1"/>
  <c r="B280" i="1"/>
  <c r="A280" i="1"/>
  <c r="F279" i="1"/>
  <c r="E279" i="1"/>
  <c r="D279" i="1"/>
  <c r="C279" i="1"/>
  <c r="B279" i="1"/>
  <c r="A279" i="1"/>
  <c r="G278" i="1"/>
  <c r="F278" i="1"/>
  <c r="E278" i="1"/>
  <c r="D278" i="1"/>
  <c r="C278" i="1"/>
  <c r="B278" i="1"/>
  <c r="A278" i="1"/>
  <c r="F277" i="1"/>
  <c r="E277" i="1"/>
  <c r="D277" i="1"/>
  <c r="C277" i="1"/>
  <c r="B277" i="1"/>
  <c r="A277" i="1"/>
  <c r="F276" i="1"/>
  <c r="E276" i="1"/>
  <c r="D276" i="1"/>
  <c r="C276" i="1"/>
  <c r="B276" i="1"/>
  <c r="A276" i="1"/>
  <c r="F275" i="1"/>
  <c r="E275" i="1"/>
  <c r="D275" i="1"/>
  <c r="C275" i="1"/>
  <c r="B275" i="1"/>
  <c r="A275" i="1"/>
  <c r="F274" i="1"/>
  <c r="E274" i="1"/>
  <c r="D274" i="1"/>
  <c r="C274" i="1"/>
  <c r="B274" i="1"/>
  <c r="A274" i="1"/>
  <c r="F273" i="1"/>
  <c r="E273" i="1"/>
  <c r="D273" i="1"/>
  <c r="C273" i="1"/>
  <c r="B273" i="1"/>
  <c r="A273" i="1"/>
  <c r="G272" i="1"/>
  <c r="F272" i="1"/>
  <c r="E272" i="1"/>
  <c r="D272" i="1"/>
  <c r="C272" i="1"/>
  <c r="B272" i="1"/>
  <c r="A272" i="1"/>
  <c r="G271" i="1"/>
  <c r="F271" i="1"/>
  <c r="E271" i="1"/>
  <c r="D271" i="1"/>
  <c r="C271" i="1"/>
  <c r="B271" i="1"/>
  <c r="A271" i="1"/>
  <c r="F270" i="1"/>
  <c r="E270" i="1"/>
  <c r="D270" i="1"/>
  <c r="C270" i="1"/>
  <c r="B270" i="1"/>
  <c r="A270" i="1"/>
  <c r="F269" i="1"/>
  <c r="E269" i="1"/>
  <c r="D269" i="1"/>
  <c r="C269" i="1"/>
  <c r="B269" i="1"/>
  <c r="A269" i="1"/>
  <c r="F268" i="1"/>
  <c r="E268" i="1"/>
  <c r="D268" i="1"/>
  <c r="C268" i="1"/>
  <c r="B268" i="1"/>
  <c r="A268" i="1"/>
  <c r="F267" i="1"/>
  <c r="E267" i="1"/>
  <c r="D267" i="1"/>
  <c r="C267" i="1"/>
  <c r="B267" i="1"/>
  <c r="A267" i="1"/>
  <c r="G266" i="1"/>
  <c r="F266" i="1"/>
  <c r="E266" i="1"/>
  <c r="D266" i="1"/>
  <c r="C266" i="1"/>
  <c r="B266" i="1"/>
  <c r="A266" i="1"/>
  <c r="G265" i="1"/>
  <c r="F265" i="1"/>
  <c r="E265" i="1"/>
  <c r="D265" i="1"/>
  <c r="C265" i="1"/>
  <c r="B265" i="1"/>
  <c r="A265" i="1"/>
  <c r="F264" i="1"/>
  <c r="E264" i="1"/>
  <c r="D264" i="1"/>
  <c r="C264" i="1"/>
  <c r="B264" i="1"/>
  <c r="A264" i="1"/>
  <c r="F263" i="1"/>
  <c r="E263" i="1"/>
  <c r="D263" i="1"/>
  <c r="C263" i="1"/>
  <c r="B263" i="1"/>
  <c r="A263" i="1"/>
  <c r="F262" i="1"/>
  <c r="E262" i="1"/>
  <c r="D262" i="1"/>
  <c r="C262" i="1"/>
  <c r="B262" i="1"/>
  <c r="A262" i="1"/>
  <c r="G261" i="1"/>
  <c r="F261" i="1"/>
  <c r="E261" i="1"/>
  <c r="D261" i="1"/>
  <c r="C261" i="1"/>
  <c r="B261" i="1"/>
  <c r="A261" i="1"/>
  <c r="G260" i="1"/>
  <c r="F260" i="1"/>
  <c r="E260" i="1"/>
  <c r="D260" i="1"/>
  <c r="C260" i="1"/>
  <c r="B260" i="1"/>
  <c r="A260" i="1"/>
  <c r="F259" i="1"/>
  <c r="E259" i="1"/>
  <c r="D259" i="1"/>
  <c r="C259" i="1"/>
  <c r="B259" i="1"/>
  <c r="A259" i="1"/>
  <c r="F258" i="1"/>
  <c r="E258" i="1"/>
  <c r="D258" i="1"/>
  <c r="C258" i="1"/>
  <c r="B258" i="1"/>
  <c r="A258" i="1"/>
  <c r="G257" i="1"/>
  <c r="F257" i="1"/>
  <c r="E257" i="1"/>
  <c r="D257" i="1"/>
  <c r="C257" i="1"/>
  <c r="B257" i="1"/>
  <c r="A257" i="1"/>
  <c r="G256" i="1"/>
  <c r="F256" i="1"/>
  <c r="E256" i="1"/>
  <c r="D256" i="1"/>
  <c r="C256" i="1"/>
  <c r="B256" i="1"/>
  <c r="A256" i="1"/>
  <c r="F255" i="1"/>
  <c r="E255" i="1"/>
  <c r="D255" i="1"/>
  <c r="C255" i="1"/>
  <c r="B255" i="1"/>
  <c r="A255" i="1"/>
  <c r="F254" i="1"/>
  <c r="E254" i="1"/>
  <c r="D254" i="1"/>
  <c r="C254" i="1"/>
  <c r="B254" i="1"/>
  <c r="A254" i="1"/>
  <c r="F253" i="1"/>
  <c r="E253" i="1"/>
  <c r="D253" i="1"/>
  <c r="C253" i="1"/>
  <c r="B253" i="1"/>
  <c r="A253" i="1"/>
  <c r="F252" i="1"/>
  <c r="E252" i="1"/>
  <c r="D252" i="1"/>
  <c r="C252" i="1"/>
  <c r="B252" i="1"/>
  <c r="A252" i="1"/>
  <c r="G251" i="1"/>
  <c r="F251" i="1"/>
  <c r="E251" i="1"/>
  <c r="D251" i="1"/>
  <c r="C251" i="1"/>
  <c r="B251" i="1"/>
  <c r="A251" i="1"/>
  <c r="F250" i="1"/>
  <c r="E250" i="1"/>
  <c r="D250" i="1"/>
  <c r="C250" i="1"/>
  <c r="B250" i="1"/>
  <c r="A250" i="1"/>
  <c r="G249" i="1"/>
  <c r="F249" i="1"/>
  <c r="E249" i="1"/>
  <c r="D249" i="1"/>
  <c r="C249" i="1"/>
  <c r="B249" i="1"/>
  <c r="A249" i="1"/>
  <c r="F248" i="1"/>
  <c r="E248" i="1"/>
  <c r="D248" i="1"/>
  <c r="C248" i="1"/>
  <c r="B248" i="1"/>
  <c r="A248" i="1"/>
  <c r="F247" i="1"/>
  <c r="E247" i="1"/>
  <c r="D247" i="1"/>
  <c r="C247" i="1"/>
  <c r="B247" i="1"/>
  <c r="A247" i="1"/>
  <c r="G246" i="1"/>
  <c r="F246" i="1"/>
  <c r="E246" i="1"/>
  <c r="D246" i="1"/>
  <c r="C246" i="1"/>
  <c r="B246" i="1"/>
  <c r="A246" i="1"/>
  <c r="F245" i="1"/>
  <c r="E245" i="1"/>
  <c r="D245" i="1"/>
  <c r="C245" i="1"/>
  <c r="B245" i="1"/>
  <c r="A245" i="1"/>
  <c r="G244" i="1"/>
  <c r="F244" i="1"/>
  <c r="E244" i="1"/>
  <c r="D244" i="1"/>
  <c r="C244" i="1"/>
  <c r="B244" i="1"/>
  <c r="A244" i="1"/>
  <c r="G243" i="1"/>
  <c r="F243" i="1"/>
  <c r="E243" i="1"/>
  <c r="D243" i="1"/>
  <c r="C243" i="1"/>
  <c r="B243" i="1"/>
  <c r="A243" i="1"/>
  <c r="G242" i="1"/>
  <c r="F242" i="1"/>
  <c r="E242" i="1"/>
  <c r="D242" i="1"/>
  <c r="C242" i="1"/>
  <c r="B242" i="1"/>
  <c r="A242" i="1"/>
  <c r="F241" i="1"/>
  <c r="E241" i="1"/>
  <c r="D241" i="1"/>
  <c r="C241" i="1"/>
  <c r="B241" i="1"/>
  <c r="A241" i="1"/>
  <c r="F240" i="1"/>
  <c r="E240" i="1"/>
  <c r="D240" i="1"/>
  <c r="C240" i="1"/>
  <c r="B240" i="1"/>
  <c r="A240" i="1"/>
  <c r="G239" i="1"/>
  <c r="F239" i="1"/>
  <c r="E239" i="1"/>
  <c r="D239" i="1"/>
  <c r="C239" i="1"/>
  <c r="B239" i="1"/>
  <c r="A239" i="1"/>
  <c r="F238" i="1"/>
  <c r="E238" i="1"/>
  <c r="D238" i="1"/>
  <c r="C238" i="1"/>
  <c r="B238" i="1"/>
  <c r="A238" i="1"/>
  <c r="F237" i="1"/>
  <c r="E237" i="1"/>
  <c r="D237" i="1"/>
  <c r="C237" i="1"/>
  <c r="B237" i="1"/>
  <c r="A237" i="1"/>
  <c r="F236" i="1"/>
  <c r="E236" i="1"/>
  <c r="D236" i="1"/>
  <c r="C236" i="1"/>
  <c r="B236" i="1"/>
  <c r="A236" i="1"/>
  <c r="F235" i="1"/>
  <c r="E235" i="1"/>
  <c r="D235" i="1"/>
  <c r="C235" i="1"/>
  <c r="B235" i="1"/>
  <c r="A235" i="1"/>
  <c r="F234" i="1"/>
  <c r="E234" i="1"/>
  <c r="D234" i="1"/>
  <c r="C234" i="1"/>
  <c r="B234" i="1"/>
  <c r="A234" i="1"/>
  <c r="G233" i="1"/>
  <c r="F233" i="1"/>
  <c r="E233" i="1"/>
  <c r="D233" i="1"/>
  <c r="C233" i="1"/>
  <c r="B233" i="1"/>
  <c r="A233" i="1"/>
  <c r="G232" i="1"/>
  <c r="F232" i="1"/>
  <c r="E232" i="1"/>
  <c r="D232" i="1"/>
  <c r="C232" i="1"/>
  <c r="B232" i="1"/>
  <c r="A232" i="1"/>
  <c r="F231" i="1"/>
  <c r="E231" i="1"/>
  <c r="D231" i="1"/>
  <c r="C231" i="1"/>
  <c r="B231" i="1"/>
  <c r="A231" i="1"/>
  <c r="F230" i="1"/>
  <c r="E230" i="1"/>
  <c r="D230" i="1"/>
  <c r="C230" i="1"/>
  <c r="B230" i="1"/>
  <c r="A230" i="1"/>
  <c r="G229" i="1"/>
  <c r="F229" i="1"/>
  <c r="E229" i="1"/>
  <c r="D229" i="1"/>
  <c r="C229" i="1"/>
  <c r="B229" i="1"/>
  <c r="A229" i="1"/>
  <c r="F228" i="1"/>
  <c r="E228" i="1"/>
  <c r="D228" i="1"/>
  <c r="C228" i="1"/>
  <c r="B228" i="1"/>
  <c r="A228" i="1"/>
  <c r="F227" i="1"/>
  <c r="E227" i="1"/>
  <c r="D227" i="1"/>
  <c r="C227" i="1"/>
  <c r="B227" i="1"/>
  <c r="A227" i="1"/>
  <c r="F226" i="1"/>
  <c r="E226" i="1"/>
  <c r="D226" i="1"/>
  <c r="C226" i="1"/>
  <c r="B226" i="1"/>
  <c r="A226" i="1"/>
  <c r="F225" i="1"/>
  <c r="E225" i="1"/>
  <c r="D225" i="1"/>
  <c r="C225" i="1"/>
  <c r="B225" i="1"/>
  <c r="A225" i="1"/>
  <c r="F224" i="1"/>
  <c r="E224" i="1"/>
  <c r="D224" i="1"/>
  <c r="C224" i="1"/>
  <c r="B224" i="1"/>
  <c r="A224" i="1"/>
  <c r="F223" i="1"/>
  <c r="E223" i="1"/>
  <c r="D223" i="1"/>
  <c r="C223" i="1"/>
  <c r="B223" i="1"/>
  <c r="A223" i="1"/>
  <c r="F222" i="1"/>
  <c r="E222" i="1"/>
  <c r="D222" i="1"/>
  <c r="C222" i="1"/>
  <c r="B222" i="1"/>
  <c r="A222" i="1"/>
  <c r="F221" i="1"/>
  <c r="E221" i="1"/>
  <c r="D221" i="1"/>
  <c r="C221" i="1"/>
  <c r="B221" i="1"/>
  <c r="A221" i="1"/>
  <c r="G220" i="1"/>
  <c r="F220" i="1"/>
  <c r="E220" i="1"/>
  <c r="D220" i="1"/>
  <c r="C220" i="1"/>
  <c r="B220" i="1"/>
  <c r="A220" i="1"/>
  <c r="F219" i="1"/>
  <c r="E219" i="1"/>
  <c r="D219" i="1"/>
  <c r="C219" i="1"/>
  <c r="B219" i="1"/>
  <c r="A219" i="1"/>
  <c r="F218" i="1"/>
  <c r="E218" i="1"/>
  <c r="D218" i="1"/>
  <c r="C218" i="1"/>
  <c r="B218" i="1"/>
  <c r="A218" i="1"/>
  <c r="G217" i="1"/>
  <c r="F217" i="1"/>
  <c r="E217" i="1"/>
  <c r="D217" i="1"/>
  <c r="C217" i="1"/>
  <c r="B217" i="1"/>
  <c r="A217" i="1"/>
  <c r="F216" i="1"/>
  <c r="E216" i="1"/>
  <c r="D216" i="1"/>
  <c r="C216" i="1"/>
  <c r="B216" i="1"/>
  <c r="A216" i="1"/>
  <c r="F215" i="1"/>
  <c r="E215" i="1"/>
  <c r="D215" i="1"/>
  <c r="C215" i="1"/>
  <c r="B215" i="1"/>
  <c r="A215" i="1"/>
  <c r="G214" i="1"/>
  <c r="F214" i="1"/>
  <c r="E214" i="1"/>
  <c r="D214" i="1"/>
  <c r="C214" i="1"/>
  <c r="B214" i="1"/>
  <c r="A214" i="1"/>
  <c r="F213" i="1"/>
  <c r="E213" i="1"/>
  <c r="D213" i="1"/>
  <c r="C213" i="1"/>
  <c r="B213" i="1"/>
  <c r="A213" i="1"/>
  <c r="F212" i="1"/>
  <c r="E212" i="1"/>
  <c r="D212" i="1"/>
  <c r="C212" i="1"/>
  <c r="B212" i="1"/>
  <c r="A212" i="1"/>
  <c r="F211" i="1"/>
  <c r="E211" i="1"/>
  <c r="D211" i="1"/>
  <c r="C211" i="1"/>
  <c r="B211" i="1"/>
  <c r="A211" i="1"/>
  <c r="G210" i="1"/>
  <c r="F210" i="1"/>
  <c r="E210" i="1"/>
  <c r="D210" i="1"/>
  <c r="C210" i="1"/>
  <c r="B210" i="1"/>
  <c r="A210" i="1"/>
  <c r="G209" i="1"/>
  <c r="F209" i="1"/>
  <c r="E209" i="1"/>
  <c r="D209" i="1"/>
  <c r="C209" i="1"/>
  <c r="B209" i="1"/>
  <c r="A209" i="1"/>
  <c r="G208" i="1"/>
  <c r="F208" i="1"/>
  <c r="E208" i="1"/>
  <c r="D208" i="1"/>
  <c r="C208" i="1"/>
  <c r="B208" i="1"/>
  <c r="A208" i="1"/>
  <c r="G207" i="1"/>
  <c r="F207" i="1"/>
  <c r="E207" i="1"/>
  <c r="D207" i="1"/>
  <c r="C207" i="1"/>
  <c r="B207" i="1"/>
  <c r="A207" i="1"/>
  <c r="F206" i="1"/>
  <c r="E206" i="1"/>
  <c r="D206" i="1"/>
  <c r="C206" i="1"/>
  <c r="B206" i="1"/>
  <c r="A206" i="1"/>
  <c r="F205" i="1"/>
  <c r="E205" i="1"/>
  <c r="D205" i="1"/>
  <c r="C205" i="1"/>
  <c r="B205" i="1"/>
  <c r="A205" i="1"/>
  <c r="F204" i="1"/>
  <c r="E204" i="1"/>
  <c r="D204" i="1"/>
  <c r="C204" i="1"/>
  <c r="B204" i="1"/>
  <c r="A204" i="1"/>
  <c r="G203" i="1"/>
  <c r="F203" i="1"/>
  <c r="E203" i="1"/>
  <c r="D203" i="1"/>
  <c r="C203" i="1"/>
  <c r="B203" i="1"/>
  <c r="A203" i="1"/>
  <c r="G202" i="1"/>
  <c r="F202" i="1"/>
  <c r="E202" i="1"/>
  <c r="D202" i="1"/>
  <c r="C202" i="1"/>
  <c r="B202" i="1"/>
  <c r="A202" i="1"/>
  <c r="G201" i="1"/>
  <c r="F201" i="1"/>
  <c r="E201" i="1"/>
  <c r="D201" i="1"/>
  <c r="C201" i="1"/>
  <c r="B201" i="1"/>
  <c r="A201" i="1"/>
  <c r="G200" i="1"/>
  <c r="F200" i="1"/>
  <c r="E200" i="1"/>
  <c r="D200" i="1"/>
  <c r="C200" i="1"/>
  <c r="B200" i="1"/>
  <c r="A200" i="1"/>
  <c r="G199" i="1"/>
  <c r="F199" i="1"/>
  <c r="E199" i="1"/>
  <c r="D199" i="1"/>
  <c r="C199" i="1"/>
  <c r="B199" i="1"/>
  <c r="A199" i="1"/>
  <c r="G198" i="1"/>
  <c r="F198" i="1"/>
  <c r="E198" i="1"/>
  <c r="D198" i="1"/>
  <c r="C198" i="1"/>
  <c r="B198" i="1"/>
  <c r="A198" i="1"/>
  <c r="F197" i="1"/>
  <c r="E197" i="1"/>
  <c r="D197" i="1"/>
  <c r="C197" i="1"/>
  <c r="B197" i="1"/>
  <c r="A197" i="1"/>
  <c r="G196" i="1"/>
  <c r="F196" i="1"/>
  <c r="E196" i="1"/>
  <c r="D196" i="1"/>
  <c r="C196" i="1"/>
  <c r="B196" i="1"/>
  <c r="A196" i="1"/>
  <c r="G195" i="1"/>
  <c r="F195" i="1"/>
  <c r="E195" i="1"/>
  <c r="D195" i="1"/>
  <c r="C195" i="1"/>
  <c r="B195" i="1"/>
  <c r="A195" i="1"/>
  <c r="F194" i="1"/>
  <c r="E194" i="1"/>
  <c r="D194" i="1"/>
  <c r="C194" i="1"/>
  <c r="B194" i="1"/>
  <c r="A194" i="1"/>
  <c r="G193" i="1"/>
  <c r="F193" i="1"/>
  <c r="E193" i="1"/>
  <c r="D193" i="1"/>
  <c r="C193" i="1"/>
  <c r="B193" i="1"/>
  <c r="A193" i="1"/>
  <c r="G192" i="1"/>
  <c r="F192" i="1"/>
  <c r="E192" i="1"/>
  <c r="D192" i="1"/>
  <c r="C192" i="1"/>
  <c r="B192" i="1"/>
  <c r="A192" i="1"/>
  <c r="F191" i="1"/>
  <c r="E191" i="1"/>
  <c r="D191" i="1"/>
  <c r="C191" i="1"/>
  <c r="B191" i="1"/>
  <c r="A191" i="1"/>
  <c r="F190" i="1"/>
  <c r="E190" i="1"/>
  <c r="D190" i="1"/>
  <c r="C190" i="1"/>
  <c r="B190" i="1"/>
  <c r="A190" i="1"/>
  <c r="G189" i="1"/>
  <c r="F189" i="1"/>
  <c r="E189" i="1"/>
  <c r="D189" i="1"/>
  <c r="C189" i="1"/>
  <c r="B189" i="1"/>
  <c r="A189" i="1"/>
  <c r="F188" i="1"/>
  <c r="E188" i="1"/>
  <c r="D188" i="1"/>
  <c r="C188" i="1"/>
  <c r="B188" i="1"/>
  <c r="A188" i="1"/>
  <c r="F187" i="1"/>
  <c r="E187" i="1"/>
  <c r="D187" i="1"/>
  <c r="C187" i="1"/>
  <c r="B187" i="1"/>
  <c r="A187" i="1"/>
  <c r="G186" i="1"/>
  <c r="F186" i="1"/>
  <c r="E186" i="1"/>
  <c r="D186" i="1"/>
  <c r="C186" i="1"/>
  <c r="B186" i="1"/>
  <c r="A186" i="1"/>
  <c r="G185" i="1"/>
  <c r="F185" i="1"/>
  <c r="E185" i="1"/>
  <c r="D185" i="1"/>
  <c r="C185" i="1"/>
  <c r="B185" i="1"/>
  <c r="A185" i="1"/>
  <c r="G184" i="1"/>
  <c r="F184" i="1"/>
  <c r="E184" i="1"/>
  <c r="D184" i="1"/>
  <c r="C184" i="1"/>
  <c r="B184" i="1"/>
  <c r="A184" i="1"/>
  <c r="F183" i="1"/>
  <c r="E183" i="1"/>
  <c r="D183" i="1"/>
  <c r="C183" i="1"/>
  <c r="B183" i="1"/>
  <c r="A183" i="1"/>
  <c r="F182" i="1"/>
  <c r="E182" i="1"/>
  <c r="D182" i="1"/>
  <c r="C182" i="1"/>
  <c r="B182" i="1"/>
  <c r="A182" i="1"/>
  <c r="F181" i="1"/>
  <c r="E181" i="1"/>
  <c r="D181" i="1"/>
  <c r="C181" i="1"/>
  <c r="B181" i="1"/>
  <c r="A181" i="1"/>
  <c r="G180" i="1"/>
  <c r="F180" i="1"/>
  <c r="E180" i="1"/>
  <c r="D180" i="1"/>
  <c r="C180" i="1"/>
  <c r="B180" i="1"/>
  <c r="A180" i="1"/>
  <c r="F179" i="1"/>
  <c r="E179" i="1"/>
  <c r="D179" i="1"/>
  <c r="C179" i="1"/>
  <c r="B179" i="1"/>
  <c r="A179" i="1"/>
  <c r="F178" i="1"/>
  <c r="E178" i="1"/>
  <c r="D178" i="1"/>
  <c r="C178" i="1"/>
  <c r="B178" i="1"/>
  <c r="A178" i="1"/>
  <c r="F177" i="1"/>
  <c r="E177" i="1"/>
  <c r="D177" i="1"/>
  <c r="C177" i="1"/>
  <c r="B177" i="1"/>
  <c r="A177" i="1"/>
  <c r="F176" i="1"/>
  <c r="E176" i="1"/>
  <c r="D176" i="1"/>
  <c r="C176" i="1"/>
  <c r="B176" i="1"/>
  <c r="A176" i="1"/>
  <c r="F175" i="1"/>
  <c r="E175" i="1"/>
  <c r="D175" i="1"/>
  <c r="C175" i="1"/>
  <c r="B175" i="1"/>
  <c r="A175" i="1"/>
  <c r="F174" i="1"/>
  <c r="E174" i="1"/>
  <c r="D174" i="1"/>
  <c r="C174" i="1"/>
  <c r="B174" i="1"/>
  <c r="A174" i="1"/>
  <c r="F173" i="1"/>
  <c r="E173" i="1"/>
  <c r="D173" i="1"/>
  <c r="C173" i="1"/>
  <c r="B173" i="1"/>
  <c r="A173" i="1"/>
  <c r="F172" i="1"/>
  <c r="E172" i="1"/>
  <c r="D172" i="1"/>
  <c r="C172" i="1"/>
  <c r="B172" i="1"/>
  <c r="A172" i="1"/>
  <c r="F171" i="1"/>
  <c r="E171" i="1"/>
  <c r="D171" i="1"/>
  <c r="C171" i="1"/>
  <c r="B171" i="1"/>
  <c r="A171" i="1"/>
  <c r="G170" i="1"/>
  <c r="F170" i="1"/>
  <c r="E170" i="1"/>
  <c r="D170" i="1"/>
  <c r="C170" i="1"/>
  <c r="B170" i="1"/>
  <c r="A170" i="1"/>
  <c r="F169" i="1"/>
  <c r="E169" i="1"/>
  <c r="D169" i="1"/>
  <c r="C169" i="1"/>
  <c r="B169" i="1"/>
  <c r="A169" i="1"/>
  <c r="G168" i="1"/>
  <c r="F168" i="1"/>
  <c r="E168" i="1"/>
  <c r="D168" i="1"/>
  <c r="C168" i="1"/>
  <c r="B168" i="1"/>
  <c r="A168" i="1"/>
  <c r="G167" i="1"/>
  <c r="F167" i="1"/>
  <c r="E167" i="1"/>
  <c r="D167" i="1"/>
  <c r="C167" i="1"/>
  <c r="B167" i="1"/>
  <c r="A167" i="1"/>
  <c r="F166" i="1"/>
  <c r="E166" i="1"/>
  <c r="D166" i="1"/>
  <c r="C166" i="1"/>
  <c r="B166" i="1"/>
  <c r="A166" i="1"/>
  <c r="F165" i="1"/>
  <c r="E165" i="1"/>
  <c r="D165" i="1"/>
  <c r="C165" i="1"/>
  <c r="B165" i="1"/>
  <c r="A165" i="1"/>
  <c r="F164" i="1"/>
  <c r="E164" i="1"/>
  <c r="D164" i="1"/>
  <c r="C164" i="1"/>
  <c r="B164" i="1"/>
  <c r="A164" i="1"/>
  <c r="F163" i="1"/>
  <c r="E163" i="1"/>
  <c r="D163" i="1"/>
  <c r="C163" i="1"/>
  <c r="B163" i="1"/>
  <c r="A163" i="1"/>
  <c r="F162" i="1"/>
  <c r="E162" i="1"/>
  <c r="D162" i="1"/>
  <c r="C162" i="1"/>
  <c r="B162" i="1"/>
  <c r="A162" i="1"/>
  <c r="F161" i="1"/>
  <c r="E161" i="1"/>
  <c r="D161" i="1"/>
  <c r="C161" i="1"/>
  <c r="B161" i="1"/>
  <c r="A161" i="1"/>
  <c r="G160" i="1"/>
  <c r="F160" i="1"/>
  <c r="E160" i="1"/>
  <c r="D160" i="1"/>
  <c r="C160" i="1"/>
  <c r="B160" i="1"/>
  <c r="A160" i="1"/>
  <c r="G159" i="1"/>
  <c r="F159" i="1"/>
  <c r="E159" i="1"/>
  <c r="D159" i="1"/>
  <c r="C159" i="1"/>
  <c r="B159" i="1"/>
  <c r="A159" i="1"/>
  <c r="F158" i="1"/>
  <c r="E158" i="1"/>
  <c r="D158" i="1"/>
  <c r="C158" i="1"/>
  <c r="B158" i="1"/>
  <c r="A158" i="1"/>
  <c r="F157" i="1"/>
  <c r="E157" i="1"/>
  <c r="D157" i="1"/>
  <c r="C157" i="1"/>
  <c r="B157" i="1"/>
  <c r="A157" i="1"/>
  <c r="G156" i="1"/>
  <c r="F156" i="1"/>
  <c r="E156" i="1"/>
  <c r="D156" i="1"/>
  <c r="C156" i="1"/>
  <c r="B156" i="1"/>
  <c r="A156" i="1"/>
  <c r="F155" i="1"/>
  <c r="E155" i="1"/>
  <c r="D155" i="1"/>
  <c r="C155" i="1"/>
  <c r="B155" i="1"/>
  <c r="A155" i="1"/>
  <c r="F154" i="1"/>
  <c r="E154" i="1"/>
  <c r="D154" i="1"/>
  <c r="C154" i="1"/>
  <c r="B154" i="1"/>
  <c r="A154" i="1"/>
  <c r="G153" i="1"/>
  <c r="F153" i="1"/>
  <c r="E153" i="1"/>
  <c r="D153" i="1"/>
  <c r="C153" i="1"/>
  <c r="B153" i="1"/>
  <c r="A153" i="1"/>
  <c r="G152" i="1"/>
  <c r="F152" i="1"/>
  <c r="E152" i="1"/>
  <c r="D152" i="1"/>
  <c r="C152" i="1"/>
  <c r="B152" i="1"/>
  <c r="A152" i="1"/>
  <c r="G151" i="1"/>
  <c r="F151" i="1"/>
  <c r="E151" i="1"/>
  <c r="D151" i="1"/>
  <c r="C151" i="1"/>
  <c r="B151" i="1"/>
  <c r="A151" i="1"/>
  <c r="G150" i="1"/>
  <c r="F150" i="1"/>
  <c r="E150" i="1"/>
  <c r="D150" i="1"/>
  <c r="C150" i="1"/>
  <c r="B150" i="1"/>
  <c r="A150" i="1"/>
  <c r="F149" i="1"/>
  <c r="E149" i="1"/>
  <c r="D149" i="1"/>
  <c r="C149" i="1"/>
  <c r="B149" i="1"/>
  <c r="A149" i="1"/>
  <c r="G148" i="1"/>
  <c r="F148" i="1"/>
  <c r="E148" i="1"/>
  <c r="D148" i="1"/>
  <c r="C148" i="1"/>
  <c r="B148" i="1"/>
  <c r="A148" i="1"/>
  <c r="G147" i="1"/>
  <c r="F147" i="1"/>
  <c r="E147" i="1"/>
  <c r="D147" i="1"/>
  <c r="C147" i="1"/>
  <c r="B147" i="1"/>
  <c r="A147" i="1"/>
  <c r="F146" i="1"/>
  <c r="E146" i="1"/>
  <c r="D146" i="1"/>
  <c r="C146" i="1"/>
  <c r="B146" i="1"/>
  <c r="A146" i="1"/>
  <c r="F145" i="1"/>
  <c r="E145" i="1"/>
  <c r="D145" i="1"/>
  <c r="C145" i="1"/>
  <c r="B145" i="1"/>
  <c r="A145" i="1"/>
  <c r="F144" i="1"/>
  <c r="E144" i="1"/>
  <c r="D144" i="1"/>
  <c r="C144" i="1"/>
  <c r="B144" i="1"/>
  <c r="A144" i="1"/>
  <c r="F143" i="1"/>
  <c r="E143" i="1"/>
  <c r="D143" i="1"/>
  <c r="C143" i="1"/>
  <c r="B143" i="1"/>
  <c r="A143" i="1"/>
  <c r="G142" i="1"/>
  <c r="F142" i="1"/>
  <c r="E142" i="1"/>
  <c r="D142" i="1"/>
  <c r="C142" i="1"/>
  <c r="B142" i="1"/>
  <c r="A142" i="1"/>
  <c r="F141" i="1"/>
  <c r="E141" i="1"/>
  <c r="D141" i="1"/>
  <c r="C141" i="1"/>
  <c r="B141" i="1"/>
  <c r="A141" i="1"/>
  <c r="F140" i="1"/>
  <c r="E140" i="1"/>
  <c r="D140" i="1"/>
  <c r="C140" i="1"/>
  <c r="B140" i="1"/>
  <c r="A140" i="1"/>
  <c r="G139" i="1"/>
  <c r="F139" i="1"/>
  <c r="E139" i="1"/>
  <c r="D139" i="1"/>
  <c r="C139" i="1"/>
  <c r="B139" i="1"/>
  <c r="A139" i="1"/>
  <c r="G138" i="1"/>
  <c r="F138" i="1"/>
  <c r="E138" i="1"/>
  <c r="D138" i="1"/>
  <c r="C138" i="1"/>
  <c r="B138" i="1"/>
  <c r="A138" i="1"/>
  <c r="F137" i="1"/>
  <c r="E137" i="1"/>
  <c r="D137" i="1"/>
  <c r="C137" i="1"/>
  <c r="B137" i="1"/>
  <c r="A137" i="1"/>
  <c r="F136" i="1"/>
  <c r="E136" i="1"/>
  <c r="D136" i="1"/>
  <c r="C136" i="1"/>
  <c r="B136" i="1"/>
  <c r="A136" i="1"/>
  <c r="G135" i="1"/>
  <c r="F135" i="1"/>
  <c r="E135" i="1"/>
  <c r="D135" i="1"/>
  <c r="C135" i="1"/>
  <c r="B135" i="1"/>
  <c r="A135" i="1"/>
  <c r="F134" i="1"/>
  <c r="E134" i="1"/>
  <c r="D134" i="1"/>
  <c r="C134" i="1"/>
  <c r="B134" i="1"/>
  <c r="A134" i="1"/>
  <c r="F133" i="1"/>
  <c r="E133" i="1"/>
  <c r="D133" i="1"/>
  <c r="C133" i="1"/>
  <c r="B133" i="1"/>
  <c r="A133" i="1"/>
  <c r="G132" i="1"/>
  <c r="F132" i="1"/>
  <c r="E132" i="1"/>
  <c r="D132" i="1"/>
  <c r="C132" i="1"/>
  <c r="B132" i="1"/>
  <c r="A132" i="1"/>
  <c r="F131" i="1"/>
  <c r="E131" i="1"/>
  <c r="D131" i="1"/>
  <c r="C131" i="1"/>
  <c r="B131" i="1"/>
  <c r="A131" i="1"/>
  <c r="F130" i="1"/>
  <c r="E130" i="1"/>
  <c r="D130" i="1"/>
  <c r="C130" i="1"/>
  <c r="B130" i="1"/>
  <c r="A130" i="1"/>
  <c r="G129" i="1"/>
  <c r="F129" i="1"/>
  <c r="E129" i="1"/>
  <c r="D129" i="1"/>
  <c r="C129" i="1"/>
  <c r="B129" i="1"/>
  <c r="A129" i="1"/>
  <c r="G128" i="1"/>
  <c r="F128" i="1"/>
  <c r="E128" i="1"/>
  <c r="D128" i="1"/>
  <c r="C128" i="1"/>
  <c r="B128" i="1"/>
  <c r="A128" i="1"/>
  <c r="F127" i="1"/>
  <c r="E127" i="1"/>
  <c r="D127" i="1"/>
  <c r="C127" i="1"/>
  <c r="B127" i="1"/>
  <c r="A127" i="1"/>
  <c r="G126" i="1"/>
  <c r="F126" i="1"/>
  <c r="E126" i="1"/>
  <c r="D126" i="1"/>
  <c r="C126" i="1"/>
  <c r="B126" i="1"/>
  <c r="A126" i="1"/>
  <c r="G125" i="1"/>
  <c r="F125" i="1"/>
  <c r="E125" i="1"/>
  <c r="D125" i="1"/>
  <c r="C125" i="1"/>
  <c r="B125" i="1"/>
  <c r="A125" i="1"/>
  <c r="G124" i="1"/>
  <c r="F124" i="1"/>
  <c r="E124" i="1"/>
  <c r="D124" i="1"/>
  <c r="C124" i="1"/>
  <c r="B124" i="1"/>
  <c r="A124" i="1"/>
  <c r="G123" i="1"/>
  <c r="F123" i="1"/>
  <c r="E123" i="1"/>
  <c r="D123" i="1"/>
  <c r="C123" i="1"/>
  <c r="B123" i="1"/>
  <c r="A123" i="1"/>
  <c r="F122" i="1"/>
  <c r="E122" i="1"/>
  <c r="D122" i="1"/>
  <c r="C122" i="1"/>
  <c r="B122" i="1"/>
  <c r="A122" i="1"/>
  <c r="F121" i="1"/>
  <c r="E121" i="1"/>
  <c r="D121" i="1"/>
  <c r="C121" i="1"/>
  <c r="B121" i="1"/>
  <c r="A121" i="1"/>
  <c r="G120" i="1"/>
  <c r="F120" i="1"/>
  <c r="E120" i="1"/>
  <c r="D120" i="1"/>
  <c r="C120" i="1"/>
  <c r="B120" i="1"/>
  <c r="A120" i="1"/>
  <c r="F119" i="1"/>
  <c r="E119" i="1"/>
  <c r="D119" i="1"/>
  <c r="C119" i="1"/>
  <c r="B119" i="1"/>
  <c r="A119" i="1"/>
  <c r="G118" i="1"/>
  <c r="F118" i="1"/>
  <c r="E118" i="1"/>
  <c r="D118" i="1"/>
  <c r="C118" i="1"/>
  <c r="B118" i="1"/>
  <c r="A118" i="1"/>
  <c r="F117" i="1"/>
  <c r="E117" i="1"/>
  <c r="D117" i="1"/>
  <c r="C117" i="1"/>
  <c r="B117" i="1"/>
  <c r="A117" i="1"/>
  <c r="F116" i="1"/>
  <c r="E116" i="1"/>
  <c r="D116" i="1"/>
  <c r="C116" i="1"/>
  <c r="B116" i="1"/>
  <c r="A116" i="1"/>
  <c r="G115" i="1"/>
  <c r="F115" i="1"/>
  <c r="E115" i="1"/>
  <c r="D115" i="1"/>
  <c r="C115" i="1"/>
  <c r="B115" i="1"/>
  <c r="A115" i="1"/>
  <c r="F114" i="1"/>
  <c r="E114" i="1"/>
  <c r="D114" i="1"/>
  <c r="C114" i="1"/>
  <c r="B114" i="1"/>
  <c r="A114" i="1"/>
  <c r="G113" i="1"/>
  <c r="F113" i="1"/>
  <c r="E113" i="1"/>
  <c r="D113" i="1"/>
  <c r="C113" i="1"/>
  <c r="B113" i="1"/>
  <c r="A113" i="1"/>
  <c r="G112" i="1"/>
  <c r="F112" i="1"/>
  <c r="E112" i="1"/>
  <c r="D112" i="1"/>
  <c r="C112" i="1"/>
  <c r="B112" i="1"/>
  <c r="A112" i="1"/>
  <c r="F111" i="1"/>
  <c r="E111" i="1"/>
  <c r="D111" i="1"/>
  <c r="C111" i="1"/>
  <c r="B111" i="1"/>
  <c r="A111" i="1"/>
  <c r="F110" i="1"/>
  <c r="E110" i="1"/>
  <c r="D110" i="1"/>
  <c r="C110" i="1"/>
  <c r="B110" i="1"/>
  <c r="A110" i="1"/>
  <c r="F109" i="1"/>
  <c r="E109" i="1"/>
  <c r="D109" i="1"/>
  <c r="C109" i="1"/>
  <c r="B109" i="1"/>
  <c r="A109" i="1"/>
  <c r="F108" i="1"/>
  <c r="E108" i="1"/>
  <c r="D108" i="1"/>
  <c r="C108" i="1"/>
  <c r="B108" i="1"/>
  <c r="A108" i="1"/>
  <c r="F107" i="1"/>
  <c r="E107" i="1"/>
  <c r="D107" i="1"/>
  <c r="C107" i="1"/>
  <c r="B107" i="1"/>
  <c r="A107" i="1"/>
  <c r="G106" i="1"/>
  <c r="F106" i="1"/>
  <c r="E106" i="1"/>
  <c r="D106" i="1"/>
  <c r="C106" i="1"/>
  <c r="B106" i="1"/>
  <c r="A106" i="1"/>
  <c r="F105" i="1"/>
  <c r="E105" i="1"/>
  <c r="D105" i="1"/>
  <c r="C105" i="1"/>
  <c r="B105" i="1"/>
  <c r="A105" i="1"/>
  <c r="F104" i="1"/>
  <c r="E104" i="1"/>
  <c r="D104" i="1"/>
  <c r="C104" i="1"/>
  <c r="B104" i="1"/>
  <c r="A104" i="1"/>
  <c r="F103" i="1"/>
  <c r="E103" i="1"/>
  <c r="D103" i="1"/>
  <c r="C103" i="1"/>
  <c r="B103" i="1"/>
  <c r="A103" i="1"/>
  <c r="F102" i="1"/>
  <c r="E102" i="1"/>
  <c r="D102" i="1"/>
  <c r="C102" i="1"/>
  <c r="B102" i="1"/>
  <c r="A102" i="1"/>
  <c r="F101" i="1"/>
  <c r="E101" i="1"/>
  <c r="D101" i="1"/>
  <c r="C101" i="1"/>
  <c r="B101" i="1"/>
  <c r="A101" i="1"/>
  <c r="G100" i="1"/>
  <c r="F100" i="1"/>
  <c r="E100" i="1"/>
  <c r="D100" i="1"/>
  <c r="C100" i="1"/>
  <c r="B100" i="1"/>
  <c r="A100" i="1"/>
  <c r="G99" i="1"/>
  <c r="F99" i="1"/>
  <c r="E99" i="1"/>
  <c r="D99" i="1"/>
  <c r="C99" i="1"/>
  <c r="B99" i="1"/>
  <c r="A99" i="1"/>
  <c r="F98" i="1"/>
  <c r="E98" i="1"/>
  <c r="D98" i="1"/>
  <c r="C98" i="1"/>
  <c r="B98" i="1"/>
  <c r="A98" i="1"/>
  <c r="F97" i="1"/>
  <c r="E97" i="1"/>
  <c r="D97" i="1"/>
  <c r="C97" i="1"/>
  <c r="B97" i="1"/>
  <c r="A97" i="1"/>
  <c r="F96" i="1"/>
  <c r="E96" i="1"/>
  <c r="D96" i="1"/>
  <c r="C96" i="1"/>
  <c r="B96" i="1"/>
  <c r="A96" i="1"/>
  <c r="F95" i="1"/>
  <c r="E95" i="1"/>
  <c r="D95" i="1"/>
  <c r="C95" i="1"/>
  <c r="B95" i="1"/>
  <c r="A95" i="1"/>
  <c r="G94" i="1"/>
  <c r="F94" i="1"/>
  <c r="E94" i="1"/>
  <c r="D94" i="1"/>
  <c r="C94" i="1"/>
  <c r="B94" i="1"/>
  <c r="A94" i="1"/>
  <c r="G93" i="1"/>
  <c r="F93" i="1"/>
  <c r="E93" i="1"/>
  <c r="D93" i="1"/>
  <c r="C93" i="1"/>
  <c r="B93" i="1"/>
  <c r="A93" i="1"/>
  <c r="F92" i="1"/>
  <c r="E92" i="1"/>
  <c r="D92" i="1"/>
  <c r="C92" i="1"/>
  <c r="B92" i="1"/>
  <c r="A92" i="1"/>
  <c r="F91" i="1"/>
  <c r="E91" i="1"/>
  <c r="D91" i="1"/>
  <c r="C91" i="1"/>
  <c r="B91" i="1"/>
  <c r="A91" i="1"/>
  <c r="G90" i="1"/>
  <c r="F90" i="1"/>
  <c r="E90" i="1"/>
  <c r="D90" i="1"/>
  <c r="C90" i="1"/>
  <c r="B90" i="1"/>
  <c r="A90" i="1"/>
  <c r="F89" i="1"/>
  <c r="E89" i="1"/>
  <c r="D89" i="1"/>
  <c r="C89" i="1"/>
  <c r="B89" i="1"/>
  <c r="A89" i="1"/>
  <c r="G88" i="1"/>
  <c r="F88" i="1"/>
  <c r="E88" i="1"/>
  <c r="D88" i="1"/>
  <c r="C88" i="1"/>
  <c r="B88" i="1"/>
  <c r="A88" i="1"/>
  <c r="F87" i="1"/>
  <c r="E87" i="1"/>
  <c r="D87" i="1"/>
  <c r="C87" i="1"/>
  <c r="B87" i="1"/>
  <c r="A87" i="1"/>
  <c r="F86" i="1"/>
  <c r="E86" i="1"/>
  <c r="D86" i="1"/>
  <c r="C86" i="1"/>
  <c r="B86" i="1"/>
  <c r="A86" i="1"/>
  <c r="F85" i="1"/>
  <c r="E85" i="1"/>
  <c r="D85" i="1"/>
  <c r="C85" i="1"/>
  <c r="B85" i="1"/>
  <c r="A85" i="1"/>
  <c r="F84" i="1"/>
  <c r="E84" i="1"/>
  <c r="D84" i="1"/>
  <c r="C84" i="1"/>
  <c r="B84" i="1"/>
  <c r="A84" i="1"/>
  <c r="F83" i="1"/>
  <c r="E83" i="1"/>
  <c r="D83" i="1"/>
  <c r="C83" i="1"/>
  <c r="B83" i="1"/>
  <c r="A83" i="1"/>
  <c r="F82" i="1"/>
  <c r="E82" i="1"/>
  <c r="D82" i="1"/>
  <c r="C82" i="1"/>
  <c r="B82" i="1"/>
  <c r="A82" i="1"/>
  <c r="F81" i="1"/>
  <c r="E81" i="1"/>
  <c r="D81" i="1"/>
  <c r="C81" i="1"/>
  <c r="B81" i="1"/>
  <c r="A81" i="1"/>
  <c r="F80" i="1"/>
  <c r="E80" i="1"/>
  <c r="D80" i="1"/>
  <c r="C80" i="1"/>
  <c r="B80" i="1"/>
  <c r="A80" i="1"/>
  <c r="F79" i="1"/>
  <c r="E79" i="1"/>
  <c r="D79" i="1"/>
  <c r="C79" i="1"/>
  <c r="B79" i="1"/>
  <c r="A79" i="1"/>
  <c r="F78" i="1"/>
  <c r="E78" i="1"/>
  <c r="D78" i="1"/>
  <c r="C78" i="1"/>
  <c r="B78" i="1"/>
  <c r="A78" i="1"/>
  <c r="F77" i="1"/>
  <c r="E77" i="1"/>
  <c r="D77" i="1"/>
  <c r="C77" i="1"/>
  <c r="B77" i="1"/>
  <c r="A77" i="1"/>
  <c r="F76" i="1"/>
  <c r="E76" i="1"/>
  <c r="D76" i="1"/>
  <c r="C76" i="1"/>
  <c r="B76" i="1"/>
  <c r="A76" i="1"/>
  <c r="G75" i="1"/>
  <c r="F75" i="1"/>
  <c r="E75" i="1"/>
  <c r="D75" i="1"/>
  <c r="C75" i="1"/>
  <c r="B75" i="1"/>
  <c r="A75" i="1"/>
  <c r="F74" i="1"/>
  <c r="E74" i="1"/>
  <c r="D74" i="1"/>
  <c r="C74" i="1"/>
  <c r="B74" i="1"/>
  <c r="A74" i="1"/>
  <c r="F73" i="1"/>
  <c r="E73" i="1"/>
  <c r="D73" i="1"/>
  <c r="C73" i="1"/>
  <c r="B73" i="1"/>
  <c r="A73" i="1"/>
  <c r="F72" i="1"/>
  <c r="E72" i="1"/>
  <c r="D72" i="1"/>
  <c r="C72" i="1"/>
  <c r="B72" i="1"/>
  <c r="A72" i="1"/>
  <c r="F71" i="1"/>
  <c r="E71" i="1"/>
  <c r="D71" i="1"/>
  <c r="C71" i="1"/>
  <c r="B71" i="1"/>
  <c r="A71" i="1"/>
  <c r="G70" i="1"/>
  <c r="F70" i="1"/>
  <c r="E70" i="1"/>
  <c r="D70" i="1"/>
  <c r="C70" i="1"/>
  <c r="B70" i="1"/>
  <c r="A70" i="1"/>
  <c r="F69" i="1"/>
  <c r="E69" i="1"/>
  <c r="D69" i="1"/>
  <c r="C69" i="1"/>
  <c r="B69" i="1"/>
  <c r="A69" i="1"/>
  <c r="G68" i="1"/>
  <c r="F68" i="1"/>
  <c r="E68" i="1"/>
  <c r="D68" i="1"/>
  <c r="C68" i="1"/>
  <c r="B68" i="1"/>
  <c r="A68" i="1"/>
  <c r="F67" i="1"/>
  <c r="E67" i="1"/>
  <c r="D67" i="1"/>
  <c r="C67" i="1"/>
  <c r="B67" i="1"/>
  <c r="A67" i="1"/>
  <c r="F66" i="1"/>
  <c r="E66" i="1"/>
  <c r="D66" i="1"/>
  <c r="C66" i="1"/>
  <c r="B66" i="1"/>
  <c r="A66" i="1"/>
  <c r="G65" i="1"/>
  <c r="F65" i="1"/>
  <c r="E65" i="1"/>
  <c r="D65" i="1"/>
  <c r="C65" i="1"/>
  <c r="B65" i="1"/>
  <c r="A65" i="1"/>
  <c r="F64" i="1"/>
  <c r="E64" i="1"/>
  <c r="D64" i="1"/>
  <c r="C64" i="1"/>
  <c r="B64" i="1"/>
  <c r="A64" i="1"/>
  <c r="G63" i="1"/>
  <c r="F63" i="1"/>
  <c r="E63" i="1"/>
  <c r="D63" i="1"/>
  <c r="C63" i="1"/>
  <c r="B63" i="1"/>
  <c r="A63" i="1"/>
  <c r="F62" i="1"/>
  <c r="E62" i="1"/>
  <c r="D62" i="1"/>
  <c r="C62" i="1"/>
  <c r="B62" i="1"/>
  <c r="A62" i="1"/>
  <c r="F61" i="1"/>
  <c r="E61" i="1"/>
  <c r="D61" i="1"/>
  <c r="C61" i="1"/>
  <c r="B61" i="1"/>
  <c r="A61" i="1"/>
  <c r="G60" i="1"/>
  <c r="F60" i="1"/>
  <c r="E60" i="1"/>
  <c r="D60" i="1"/>
  <c r="C60" i="1"/>
  <c r="B60" i="1"/>
  <c r="A60" i="1"/>
  <c r="F59" i="1"/>
  <c r="E59" i="1"/>
  <c r="D59" i="1"/>
  <c r="C59" i="1"/>
  <c r="B59" i="1"/>
  <c r="A59" i="1"/>
  <c r="G58" i="1"/>
  <c r="F58" i="1"/>
  <c r="E58" i="1"/>
  <c r="D58" i="1"/>
  <c r="C58" i="1"/>
  <c r="B58" i="1"/>
  <c r="A58" i="1"/>
  <c r="F57" i="1"/>
  <c r="E57" i="1"/>
  <c r="D57" i="1"/>
  <c r="C57" i="1"/>
  <c r="B57" i="1"/>
  <c r="A57" i="1"/>
  <c r="F56" i="1"/>
  <c r="E56" i="1"/>
  <c r="D56" i="1"/>
  <c r="C56" i="1"/>
  <c r="B56" i="1"/>
  <c r="A56" i="1"/>
  <c r="F55" i="1"/>
  <c r="E55" i="1"/>
  <c r="D55" i="1"/>
  <c r="C55" i="1"/>
  <c r="B55" i="1"/>
  <c r="A55" i="1"/>
  <c r="F54" i="1"/>
  <c r="E54" i="1"/>
  <c r="D54" i="1"/>
  <c r="C54" i="1"/>
  <c r="B54" i="1"/>
  <c r="A54" i="1"/>
  <c r="G53" i="1"/>
  <c r="F53" i="1"/>
  <c r="E53" i="1"/>
  <c r="D53" i="1"/>
  <c r="C53" i="1"/>
  <c r="B53" i="1"/>
  <c r="A53" i="1"/>
  <c r="F52" i="1"/>
  <c r="E52" i="1"/>
  <c r="D52" i="1"/>
  <c r="C52" i="1"/>
  <c r="B52" i="1"/>
  <c r="A52" i="1"/>
  <c r="G51" i="1"/>
  <c r="F51" i="1"/>
  <c r="E51" i="1"/>
  <c r="D51" i="1"/>
  <c r="C51" i="1"/>
  <c r="B51" i="1"/>
  <c r="A51" i="1"/>
  <c r="F50" i="1"/>
  <c r="E50" i="1"/>
  <c r="D50" i="1"/>
  <c r="C50" i="1"/>
  <c r="B50" i="1"/>
  <c r="A50" i="1"/>
  <c r="F49" i="1"/>
  <c r="E49" i="1"/>
  <c r="D49" i="1"/>
  <c r="C49" i="1"/>
  <c r="B49" i="1"/>
  <c r="A49" i="1"/>
  <c r="F48" i="1"/>
  <c r="E48" i="1"/>
  <c r="D48" i="1"/>
  <c r="C48" i="1"/>
  <c r="B48" i="1"/>
  <c r="A48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G45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G43" i="1"/>
  <c r="F43" i="1"/>
  <c r="E43" i="1"/>
  <c r="D43" i="1"/>
  <c r="C43" i="1"/>
  <c r="B43" i="1"/>
  <c r="A43" i="1"/>
  <c r="F42" i="1"/>
  <c r="E42" i="1"/>
  <c r="D42" i="1"/>
  <c r="C42" i="1"/>
  <c r="B42" i="1"/>
  <c r="A42" i="1"/>
  <c r="F41" i="1"/>
  <c r="E41" i="1"/>
  <c r="D41" i="1"/>
  <c r="C41" i="1"/>
  <c r="B41" i="1"/>
  <c r="A41" i="1"/>
  <c r="F40" i="1"/>
  <c r="E40" i="1"/>
  <c r="D40" i="1"/>
  <c r="C40" i="1"/>
  <c r="B40" i="1"/>
  <c r="A40" i="1"/>
  <c r="F39" i="1"/>
  <c r="E39" i="1"/>
  <c r="D39" i="1"/>
  <c r="C39" i="1"/>
  <c r="B39" i="1"/>
  <c r="A39" i="1"/>
  <c r="G38" i="1"/>
  <c r="F38" i="1"/>
  <c r="E38" i="1"/>
  <c r="D38" i="1"/>
  <c r="C38" i="1"/>
  <c r="B38" i="1"/>
  <c r="A38" i="1"/>
  <c r="G37" i="1"/>
  <c r="F37" i="1"/>
  <c r="E37" i="1"/>
  <c r="D37" i="1"/>
  <c r="C37" i="1"/>
  <c r="B37" i="1"/>
  <c r="A37" i="1"/>
  <c r="G36" i="1"/>
  <c r="F36" i="1"/>
  <c r="E36" i="1"/>
  <c r="D36" i="1"/>
  <c r="C36" i="1"/>
  <c r="B36" i="1"/>
  <c r="A36" i="1"/>
  <c r="F35" i="1"/>
  <c r="E35" i="1"/>
  <c r="D35" i="1"/>
  <c r="C35" i="1"/>
  <c r="B35" i="1"/>
  <c r="A35" i="1"/>
  <c r="F34" i="1"/>
  <c r="E34" i="1"/>
  <c r="D34" i="1"/>
  <c r="C34" i="1"/>
  <c r="B34" i="1"/>
  <c r="A34" i="1"/>
  <c r="F33" i="1"/>
  <c r="E33" i="1"/>
  <c r="D33" i="1"/>
  <c r="C33" i="1"/>
  <c r="B33" i="1"/>
  <c r="A33" i="1"/>
  <c r="G32" i="1"/>
  <c r="F32" i="1"/>
  <c r="E32" i="1"/>
  <c r="D32" i="1"/>
  <c r="C32" i="1"/>
  <c r="B32" i="1"/>
  <c r="A32" i="1"/>
  <c r="G31" i="1"/>
  <c r="F31" i="1"/>
  <c r="E31" i="1"/>
  <c r="D31" i="1"/>
  <c r="C31" i="1"/>
  <c r="B31" i="1"/>
  <c r="A31" i="1"/>
  <c r="G30" i="1"/>
  <c r="F30" i="1"/>
  <c r="E30" i="1"/>
  <c r="D30" i="1"/>
  <c r="C30" i="1"/>
  <c r="B30" i="1"/>
  <c r="A30" i="1"/>
  <c r="F29" i="1"/>
  <c r="E29" i="1"/>
  <c r="D29" i="1"/>
  <c r="C29" i="1"/>
  <c r="B29" i="1"/>
  <c r="A29" i="1"/>
  <c r="G28" i="1"/>
  <c r="F28" i="1"/>
  <c r="E28" i="1"/>
  <c r="D28" i="1"/>
  <c r="C28" i="1"/>
  <c r="B28" i="1"/>
  <c r="A28" i="1"/>
  <c r="G27" i="1"/>
  <c r="F27" i="1"/>
  <c r="E27" i="1"/>
  <c r="D27" i="1"/>
  <c r="C27" i="1"/>
  <c r="B27" i="1"/>
  <c r="A27" i="1"/>
  <c r="G26" i="1"/>
  <c r="F26" i="1"/>
  <c r="E26" i="1"/>
  <c r="D26" i="1"/>
  <c r="C26" i="1"/>
  <c r="B26" i="1"/>
  <c r="A26" i="1"/>
  <c r="G25" i="1"/>
  <c r="F25" i="1"/>
  <c r="E25" i="1"/>
  <c r="D25" i="1"/>
  <c r="C25" i="1"/>
  <c r="B25" i="1"/>
  <c r="A25" i="1"/>
  <c r="F24" i="1"/>
  <c r="E24" i="1"/>
  <c r="D24" i="1"/>
  <c r="C24" i="1"/>
  <c r="B24" i="1"/>
  <c r="A24" i="1"/>
  <c r="F23" i="1"/>
  <c r="E23" i="1"/>
  <c r="D23" i="1"/>
  <c r="C23" i="1"/>
  <c r="B23" i="1"/>
  <c r="A23" i="1"/>
  <c r="F22" i="1"/>
  <c r="E22" i="1"/>
  <c r="D22" i="1"/>
  <c r="C22" i="1"/>
  <c r="B22" i="1"/>
  <c r="A22" i="1"/>
  <c r="F21" i="1"/>
  <c r="E21" i="1"/>
  <c r="D21" i="1"/>
  <c r="C21" i="1"/>
  <c r="B21" i="1"/>
  <c r="A21" i="1"/>
  <c r="G20" i="1"/>
  <c r="F20" i="1"/>
  <c r="E20" i="1"/>
  <c r="D20" i="1"/>
  <c r="C20" i="1"/>
  <c r="B20" i="1"/>
  <c r="A20" i="1"/>
  <c r="F19" i="1"/>
  <c r="E19" i="1"/>
  <c r="D19" i="1"/>
  <c r="C19" i="1"/>
  <c r="B19" i="1"/>
  <c r="A19" i="1"/>
  <c r="F18" i="1"/>
  <c r="E18" i="1"/>
  <c r="D18" i="1"/>
  <c r="C18" i="1"/>
  <c r="B18" i="1"/>
  <c r="A18" i="1"/>
  <c r="G17" i="1"/>
  <c r="F17" i="1"/>
  <c r="E17" i="1"/>
  <c r="D17" i="1"/>
  <c r="C17" i="1"/>
  <c r="B17" i="1"/>
  <c r="A17" i="1"/>
  <c r="F16" i="1"/>
  <c r="E16" i="1"/>
  <c r="D16" i="1"/>
  <c r="C16" i="1"/>
  <c r="B16" i="1"/>
  <c r="A16" i="1"/>
  <c r="F15" i="1"/>
  <c r="E15" i="1"/>
  <c r="D15" i="1"/>
  <c r="C15" i="1"/>
  <c r="B15" i="1"/>
  <c r="A15" i="1"/>
  <c r="G14" i="1"/>
  <c r="F14" i="1"/>
  <c r="E14" i="1"/>
  <c r="D14" i="1"/>
  <c r="C14" i="1"/>
  <c r="B14" i="1"/>
  <c r="A14" i="1"/>
  <c r="F13" i="1"/>
  <c r="E13" i="1"/>
  <c r="D13" i="1"/>
  <c r="C13" i="1"/>
  <c r="B13" i="1"/>
  <c r="A13" i="1"/>
  <c r="F12" i="1"/>
  <c r="E12" i="1"/>
  <c r="D12" i="1"/>
  <c r="C12" i="1"/>
  <c r="B12" i="1"/>
  <c r="A12" i="1"/>
  <c r="F11" i="1"/>
  <c r="E11" i="1"/>
  <c r="D11" i="1"/>
  <c r="C11" i="1"/>
  <c r="B11" i="1"/>
  <c r="A11" i="1"/>
  <c r="F10" i="1"/>
  <c r="E10" i="1"/>
  <c r="D10" i="1"/>
  <c r="C10" i="1"/>
  <c r="B10" i="1"/>
  <c r="A10" i="1"/>
  <c r="G9" i="1"/>
  <c r="F9" i="1"/>
  <c r="E9" i="1"/>
  <c r="D9" i="1"/>
  <c r="C9" i="1"/>
  <c r="B9" i="1"/>
  <c r="A9" i="1"/>
  <c r="F8" i="1"/>
  <c r="E8" i="1"/>
  <c r="D8" i="1"/>
  <c r="C8" i="1"/>
  <c r="B8" i="1"/>
  <c r="A8" i="1"/>
  <c r="G7" i="1"/>
  <c r="F7" i="1"/>
  <c r="E7" i="1"/>
  <c r="D7" i="1"/>
  <c r="C7" i="1"/>
  <c r="B7" i="1"/>
  <c r="A7" i="1"/>
  <c r="G6" i="1"/>
  <c r="F6" i="1"/>
  <c r="E6" i="1"/>
  <c r="D6" i="1"/>
  <c r="C6" i="1"/>
  <c r="B6" i="1"/>
  <c r="A6" i="1"/>
  <c r="G5" i="1"/>
  <c r="F5" i="1"/>
  <c r="E5" i="1"/>
  <c r="D5" i="1"/>
  <c r="C5" i="1"/>
  <c r="B5" i="1"/>
  <c r="A5" i="1"/>
  <c r="F4" i="1"/>
  <c r="E4" i="1"/>
  <c r="D4" i="1"/>
  <c r="C4" i="1"/>
  <c r="B4" i="1"/>
  <c r="A4" i="1"/>
  <c r="F3" i="1"/>
  <c r="E3" i="1"/>
  <c r="D3" i="1"/>
  <c r="C3" i="1"/>
  <c r="B3" i="1"/>
  <c r="A3" i="1"/>
  <c r="G2" i="1"/>
  <c r="F2" i="1"/>
  <c r="E2" i="1"/>
  <c r="D2" i="1"/>
  <c r="C2" i="1"/>
  <c r="B2" i="1"/>
  <c r="A2" i="1"/>
  <c r="G1" i="1"/>
  <c r="F1" i="1"/>
  <c r="E1" i="1"/>
  <c r="D1" i="1"/>
  <c r="C1" i="1"/>
  <c r="B1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sz val="10"/>
      <color rgb="FFFFFFFF"/>
      <name val="Arial"/>
      <family val="2"/>
      <scheme val="minor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</cellXfs>
  <cellStyles count="1">
    <cellStyle name="Normal" xfId="0" builtinId="0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EAD1DC"/>
          <bgColor rgb="FFEAD1DC"/>
        </patternFill>
      </fill>
    </dxf>
    <dxf>
      <fill>
        <patternFill patternType="solid">
          <fgColor rgb="FFA4C2F4"/>
          <bgColor rgb="FFA4C2F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483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2.6328125" defaultRowHeight="15.75" customHeight="1" x14ac:dyDescent="0.25"/>
  <cols>
    <col min="1" max="1" width="14.08984375" customWidth="1"/>
    <col min="2" max="2" width="18.6328125" customWidth="1"/>
    <col min="3" max="3" width="23.08984375" customWidth="1"/>
    <col min="4" max="4" width="11.453125" customWidth="1"/>
    <col min="5" max="5" width="8.36328125" customWidth="1"/>
    <col min="6" max="6" width="9.36328125" customWidth="1"/>
    <col min="7" max="7" width="16.453125" customWidth="1"/>
  </cols>
  <sheetData>
    <row r="1" spans="1:7" ht="15.75" customHeight="1" x14ac:dyDescent="0.25">
      <c r="A1" s="1" t="str">
        <f ca="1">IFERROR(__xludf.DUMMYFUNCTION("IMPORTRANGE(""https://docs.google.com/spreadsheets/d/1GD4-gFv8vCKgklnNMHg_8JQGZiJV4gZjOfk3NMIcrwA"",""'Clean Roster SHARE'!B1:H483"")"),"Archer First")</f>
        <v>Archer First</v>
      </c>
      <c r="B1" s="1" t="str">
        <f ca="1">IFERROR(__xludf.DUMMYFUNCTION("""COMPUTED_VALUE"""),"Archer Last")</f>
        <v>Archer Last</v>
      </c>
      <c r="C1" s="1" t="str">
        <f ca="1">IFERROR(__xludf.DUMMYFUNCTION("""COMPUTED_VALUE"""),"Flight")</f>
        <v>Flight</v>
      </c>
      <c r="D1" s="1" t="str">
        <f ca="1">IFERROR(__xludf.DUMMYFUNCTION("""COMPUTED_VALUE"""),"School")</f>
        <v>School</v>
      </c>
      <c r="E1" s="1" t="str">
        <f ca="1">IFERROR(__xludf.DUMMYFUNCTION("""COMPUTED_VALUE"""),"Grade")</f>
        <v>Grade</v>
      </c>
      <c r="F1" s="1" t="str">
        <f ca="1">IFERROR(__xludf.DUMMYFUNCTION("""COMPUTED_VALUE"""),"Gender")</f>
        <v>Gender</v>
      </c>
      <c r="G1" s="1" t="str">
        <f ca="1">IFERROR(__xludf.DUMMYFUNCTION("""COMPUTED_VALUE"""),"First year archer")</f>
        <v>First year archer</v>
      </c>
    </row>
    <row r="2" spans="1:7" ht="15.75" customHeight="1" x14ac:dyDescent="0.25">
      <c r="A2" s="2" t="str">
        <f ca="1">IFERROR(__xludf.DUMMYFUNCTION("""COMPUTED_VALUE"""),"Aariz")</f>
        <v>Aariz</v>
      </c>
      <c r="B2" s="2" t="str">
        <f ca="1">IFERROR(__xludf.DUMMYFUNCTION("""COMPUTED_VALUE"""),"Porbanderwalla")</f>
        <v>Porbanderwalla</v>
      </c>
      <c r="C2" s="2" t="str">
        <f ca="1">IFERROR(__xludf.DUMMYFUNCTION("""COMPUTED_VALUE"""),"#7 (Sunday, 10:20 am - noon)")</f>
        <v>#7 (Sunday, 10:20 am - noon)</v>
      </c>
      <c r="D2" s="2" t="str">
        <f ca="1">IFERROR(__xludf.DUMMYFUNCTION("""COMPUTED_VALUE"""),"Magellan")</f>
        <v>Magellan</v>
      </c>
      <c r="E2" s="2">
        <f ca="1">IFERROR(__xludf.DUMMYFUNCTION("""COMPUTED_VALUE"""),6)</f>
        <v>6</v>
      </c>
      <c r="F2" s="2" t="str">
        <f ca="1">IFERROR(__xludf.DUMMYFUNCTION("""COMPUTED_VALUE"""),"Male")</f>
        <v>Male</v>
      </c>
      <c r="G2" s="2" t="b">
        <f ca="1">IFERROR(__xludf.DUMMYFUNCTION("""COMPUTED_VALUE"""),TRUE)</f>
        <v>1</v>
      </c>
    </row>
    <row r="3" spans="1:7" ht="15.75" customHeight="1" x14ac:dyDescent="0.25">
      <c r="A3" s="2" t="str">
        <f ca="1">IFERROR(__xludf.DUMMYFUNCTION("""COMPUTED_VALUE"""),"Aaron")</f>
        <v>Aaron</v>
      </c>
      <c r="B3" s="2" t="str">
        <f ca="1">IFERROR(__xludf.DUMMYFUNCTION("""COMPUTED_VALUE"""),"Hong")</f>
        <v>Hong</v>
      </c>
      <c r="C3" s="2" t="str">
        <f ca="1">IFERROR(__xludf.DUMMYFUNCTION("""COMPUTED_VALUE"""),"#9 (Sunday, 1:40 - 3:20 pm)")</f>
        <v>#9 (Sunday, 1:40 - 3:20 pm)</v>
      </c>
      <c r="D3" s="2" t="str">
        <f ca="1">IFERROR(__xludf.DUMMYFUNCTION("""COMPUTED_VALUE"""),"Kealing")</f>
        <v>Kealing</v>
      </c>
      <c r="E3" s="2">
        <f ca="1">IFERROR(__xludf.DUMMYFUNCTION("""COMPUTED_VALUE"""),8)</f>
        <v>8</v>
      </c>
      <c r="F3" s="2" t="str">
        <f ca="1">IFERROR(__xludf.DUMMYFUNCTION("""COMPUTED_VALUE"""),"Male")</f>
        <v>Male</v>
      </c>
      <c r="G3" s="2"/>
    </row>
    <row r="4" spans="1:7" ht="15.75" customHeight="1" x14ac:dyDescent="0.25">
      <c r="A4" s="2" t="str">
        <f ca="1">IFERROR(__xludf.DUMMYFUNCTION("""COMPUTED_VALUE"""),"Aaron")</f>
        <v>Aaron</v>
      </c>
      <c r="B4" s="2" t="str">
        <f ca="1">IFERROR(__xludf.DUMMYFUNCTION("""COMPUTED_VALUE"""),"Utay")</f>
        <v>Utay</v>
      </c>
      <c r="C4" s="2" t="str">
        <f ca="1">IFERROR(__xludf.DUMMYFUNCTION("""COMPUTED_VALUE"""),"#6 (Sunday, 8:40 - 10:20 am)")</f>
        <v>#6 (Sunday, 8:40 - 10:20 am)</v>
      </c>
      <c r="D4" s="2" t="str">
        <f ca="1">IFERROR(__xludf.DUMMYFUNCTION("""COMPUTED_VALUE"""),"Lamar")</f>
        <v>Lamar</v>
      </c>
      <c r="E4" s="2">
        <f ca="1">IFERROR(__xludf.DUMMYFUNCTION("""COMPUTED_VALUE"""),8)</f>
        <v>8</v>
      </c>
      <c r="F4" s="2" t="str">
        <f ca="1">IFERROR(__xludf.DUMMYFUNCTION("""COMPUTED_VALUE"""),"Male")</f>
        <v>Male</v>
      </c>
      <c r="G4" s="2"/>
    </row>
    <row r="5" spans="1:7" ht="15.75" customHeight="1" x14ac:dyDescent="0.25">
      <c r="A5" s="2" t="str">
        <f ca="1">IFERROR(__xludf.DUMMYFUNCTION("""COMPUTED_VALUE"""),"Abby")</f>
        <v>Abby</v>
      </c>
      <c r="B5" s="2" t="str">
        <f ca="1">IFERROR(__xludf.DUMMYFUNCTION("""COMPUTED_VALUE"""),"Saffer")</f>
        <v>Saffer</v>
      </c>
      <c r="C5" s="2" t="str">
        <f ca="1">IFERROR(__xludf.DUMMYFUNCTION("""COMPUTED_VALUE"""),"#4 (Saturday, 3:20 - 5 pm)")</f>
        <v>#4 (Saturday, 3:20 - 5 pm)</v>
      </c>
      <c r="D5" s="2" t="str">
        <f ca="1">IFERROR(__xludf.DUMMYFUNCTION("""COMPUTED_VALUE"""),"Lamar")</f>
        <v>Lamar</v>
      </c>
      <c r="E5" s="2">
        <f ca="1">IFERROR(__xludf.DUMMYFUNCTION("""COMPUTED_VALUE"""),6)</f>
        <v>6</v>
      </c>
      <c r="F5" s="2" t="str">
        <f ca="1">IFERROR(__xludf.DUMMYFUNCTION("""COMPUTED_VALUE"""),"Female")</f>
        <v>Female</v>
      </c>
      <c r="G5" s="2" t="b">
        <f ca="1">IFERROR(__xludf.DUMMYFUNCTION("""COMPUTED_VALUE"""),TRUE)</f>
        <v>1</v>
      </c>
    </row>
    <row r="6" spans="1:7" ht="15.75" customHeight="1" x14ac:dyDescent="0.25">
      <c r="A6" s="2" t="str">
        <f ca="1">IFERROR(__xludf.DUMMYFUNCTION("""COMPUTED_VALUE"""),"Abigail")</f>
        <v>Abigail</v>
      </c>
      <c r="B6" s="2" t="str">
        <f ca="1">IFERROR(__xludf.DUMMYFUNCTION("""COMPUTED_VALUE"""),"Ramos")</f>
        <v>Ramos</v>
      </c>
      <c r="C6" s="2" t="str">
        <f ca="1">IFERROR(__xludf.DUMMYFUNCTION("""COMPUTED_VALUE"""),"#2 (Saturday, 12 - 1:40 pm)")</f>
        <v>#2 (Saturday, 12 - 1:40 pm)</v>
      </c>
      <c r="D6" s="2" t="str">
        <f ca="1">IFERROR(__xludf.DUMMYFUNCTION("""COMPUTED_VALUE"""),"Ann Richards")</f>
        <v>Ann Richards</v>
      </c>
      <c r="E6" s="2">
        <f ca="1">IFERROR(__xludf.DUMMYFUNCTION("""COMPUTED_VALUE"""),6)</f>
        <v>6</v>
      </c>
      <c r="F6" s="2" t="str">
        <f ca="1">IFERROR(__xludf.DUMMYFUNCTION("""COMPUTED_VALUE"""),"Female")</f>
        <v>Female</v>
      </c>
      <c r="G6" s="2" t="b">
        <f ca="1">IFERROR(__xludf.DUMMYFUNCTION("""COMPUTED_VALUE"""),TRUE)</f>
        <v>1</v>
      </c>
    </row>
    <row r="7" spans="1:7" ht="15.75" customHeight="1" x14ac:dyDescent="0.25">
      <c r="A7" s="2" t="str">
        <f ca="1">IFERROR(__xludf.DUMMYFUNCTION("""COMPUTED_VALUE"""),"Ada")</f>
        <v>Ada</v>
      </c>
      <c r="B7" s="2" t="str">
        <f ca="1">IFERROR(__xludf.DUMMYFUNCTION("""COMPUTED_VALUE"""),"George")</f>
        <v>George</v>
      </c>
      <c r="C7" s="2" t="str">
        <f ca="1">IFERROR(__xludf.DUMMYFUNCTION("""COMPUTED_VALUE"""),"#4 (Saturday, 3:20 - 5 pm)")</f>
        <v>#4 (Saturday, 3:20 - 5 pm)</v>
      </c>
      <c r="D7" s="2" t="str">
        <f ca="1">IFERROR(__xludf.DUMMYFUNCTION("""COMPUTED_VALUE"""),"Lamar")</f>
        <v>Lamar</v>
      </c>
      <c r="E7" s="2">
        <f ca="1">IFERROR(__xludf.DUMMYFUNCTION("""COMPUTED_VALUE"""),6)</f>
        <v>6</v>
      </c>
      <c r="F7" s="2" t="str">
        <f ca="1">IFERROR(__xludf.DUMMYFUNCTION("""COMPUTED_VALUE"""),"Female")</f>
        <v>Female</v>
      </c>
      <c r="G7" s="2" t="b">
        <f ca="1">IFERROR(__xludf.DUMMYFUNCTION("""COMPUTED_VALUE"""),TRUE)</f>
        <v>1</v>
      </c>
    </row>
    <row r="8" spans="1:7" ht="15.75" customHeight="1" x14ac:dyDescent="0.25">
      <c r="A8" s="2" t="str">
        <f ca="1">IFERROR(__xludf.DUMMYFUNCTION("""COMPUTED_VALUE"""),"Addison")</f>
        <v>Addison</v>
      </c>
      <c r="B8" s="2" t="str">
        <f ca="1">IFERROR(__xludf.DUMMYFUNCTION("""COMPUTED_VALUE"""),"Eyhorn")</f>
        <v>Eyhorn</v>
      </c>
      <c r="C8" s="2" t="str">
        <f ca="1">IFERROR(__xludf.DUMMYFUNCTION("""COMPUTED_VALUE"""),"#2 (Saturday, 12 - 1:40 pm)")</f>
        <v>#2 (Saturday, 12 - 1:40 pm)</v>
      </c>
      <c r="D8" s="2" t="str">
        <f ca="1">IFERROR(__xludf.DUMMYFUNCTION("""COMPUTED_VALUE"""),"Magellan")</f>
        <v>Magellan</v>
      </c>
      <c r="E8" s="2">
        <f ca="1">IFERROR(__xludf.DUMMYFUNCTION("""COMPUTED_VALUE"""),9)</f>
        <v>9</v>
      </c>
      <c r="F8" s="2" t="str">
        <f ca="1">IFERROR(__xludf.DUMMYFUNCTION("""COMPUTED_VALUE"""),"Female")</f>
        <v>Female</v>
      </c>
      <c r="G8" s="2"/>
    </row>
    <row r="9" spans="1:7" ht="15.75" customHeight="1" x14ac:dyDescent="0.25">
      <c r="A9" s="2" t="str">
        <f ca="1">IFERROR(__xludf.DUMMYFUNCTION("""COMPUTED_VALUE"""),"Adelaide")</f>
        <v>Adelaide</v>
      </c>
      <c r="B9" s="2" t="str">
        <f ca="1">IFERROR(__xludf.DUMMYFUNCTION("""COMPUTED_VALUE"""),"Bilhorn")</f>
        <v>Bilhorn</v>
      </c>
      <c r="C9" s="2" t="str">
        <f ca="1">IFERROR(__xludf.DUMMYFUNCTION("""COMPUTED_VALUE"""),"#9 (Sunday, 1:40 - 3:20 pm)")</f>
        <v>#9 (Sunday, 1:40 - 3:20 pm)</v>
      </c>
      <c r="D9" s="2" t="str">
        <f ca="1">IFERROR(__xludf.DUMMYFUNCTION("""COMPUTED_VALUE"""),"Magellan")</f>
        <v>Magellan</v>
      </c>
      <c r="E9" s="2">
        <f ca="1">IFERROR(__xludf.DUMMYFUNCTION("""COMPUTED_VALUE"""),7)</f>
        <v>7</v>
      </c>
      <c r="F9" s="2" t="str">
        <f ca="1">IFERROR(__xludf.DUMMYFUNCTION("""COMPUTED_VALUE"""),"Female")</f>
        <v>Female</v>
      </c>
      <c r="G9" s="2" t="b">
        <f ca="1">IFERROR(__xludf.DUMMYFUNCTION("""COMPUTED_VALUE"""),TRUE)</f>
        <v>1</v>
      </c>
    </row>
    <row r="10" spans="1:7" ht="15.75" customHeight="1" x14ac:dyDescent="0.25">
      <c r="A10" s="2" t="str">
        <f ca="1">IFERROR(__xludf.DUMMYFUNCTION("""COMPUTED_VALUE"""),"Adelaide")</f>
        <v>Adelaide</v>
      </c>
      <c r="B10" s="2" t="str">
        <f ca="1">IFERROR(__xludf.DUMMYFUNCTION("""COMPUTED_VALUE"""),"Hendrix")</f>
        <v>Hendrix</v>
      </c>
      <c r="C10" s="2" t="str">
        <f ca="1">IFERROR(__xludf.DUMMYFUNCTION("""COMPUTED_VALUE"""),"#4 (Saturday, 3:20 - 5 pm)")</f>
        <v>#4 (Saturday, 3:20 - 5 pm)</v>
      </c>
      <c r="D10" s="2" t="str">
        <f ca="1">IFERROR(__xludf.DUMMYFUNCTION("""COMPUTED_VALUE"""),"Lamar")</f>
        <v>Lamar</v>
      </c>
      <c r="E10" s="2">
        <f ca="1">IFERROR(__xludf.DUMMYFUNCTION("""COMPUTED_VALUE"""),6)</f>
        <v>6</v>
      </c>
      <c r="F10" s="2" t="str">
        <f ca="1">IFERROR(__xludf.DUMMYFUNCTION("""COMPUTED_VALUE"""),"Female")</f>
        <v>Female</v>
      </c>
      <c r="G10" s="2"/>
    </row>
    <row r="11" spans="1:7" ht="15.75" customHeight="1" x14ac:dyDescent="0.25">
      <c r="A11" s="2" t="str">
        <f ca="1">IFERROR(__xludf.DUMMYFUNCTION("""COMPUTED_VALUE"""),"Adele")</f>
        <v>Adele</v>
      </c>
      <c r="B11" s="2" t="str">
        <f ca="1">IFERROR(__xludf.DUMMYFUNCTION("""COMPUTED_VALUE"""),"Tsang")</f>
        <v>Tsang</v>
      </c>
      <c r="C11" s="2" t="str">
        <f ca="1">IFERROR(__xludf.DUMMYFUNCTION("""COMPUTED_VALUE"""),"#1 (Saturday, 10:20 am - 12)")</f>
        <v>#1 (Saturday, 10:20 am - 12)</v>
      </c>
      <c r="D11" s="2" t="str">
        <f ca="1">IFERROR(__xludf.DUMMYFUNCTION("""COMPUTED_VALUE"""),"McCallum")</f>
        <v>McCallum</v>
      </c>
      <c r="E11" s="2">
        <f ca="1">IFERROR(__xludf.DUMMYFUNCTION("""COMPUTED_VALUE"""),10)</f>
        <v>10</v>
      </c>
      <c r="F11" s="2" t="str">
        <f ca="1">IFERROR(__xludf.DUMMYFUNCTION("""COMPUTED_VALUE"""),"Female")</f>
        <v>Female</v>
      </c>
      <c r="G11" s="2"/>
    </row>
    <row r="12" spans="1:7" ht="15.75" customHeight="1" x14ac:dyDescent="0.25">
      <c r="A12" s="2" t="str">
        <f ca="1">IFERROR(__xludf.DUMMYFUNCTION("""COMPUTED_VALUE"""),"Adeline")</f>
        <v>Adeline</v>
      </c>
      <c r="B12" s="2" t="str">
        <f ca="1">IFERROR(__xludf.DUMMYFUNCTION("""COMPUTED_VALUE"""),"Hutto")</f>
        <v>Hutto</v>
      </c>
      <c r="C12" s="2" t="str">
        <f ca="1">IFERROR(__xludf.DUMMYFUNCTION("""COMPUTED_VALUE"""),"#4 (Saturday, 3:20 - 5 pm)")</f>
        <v>#4 (Saturday, 3:20 - 5 pm)</v>
      </c>
      <c r="D12" s="2" t="str">
        <f ca="1">IFERROR(__xludf.DUMMYFUNCTION("""COMPUTED_VALUE"""),"Kealing")</f>
        <v>Kealing</v>
      </c>
      <c r="E12" s="2">
        <f ca="1">IFERROR(__xludf.DUMMYFUNCTION("""COMPUTED_VALUE"""),8)</f>
        <v>8</v>
      </c>
      <c r="F12" s="2" t="str">
        <f ca="1">IFERROR(__xludf.DUMMYFUNCTION("""COMPUTED_VALUE"""),"Female")</f>
        <v>Female</v>
      </c>
      <c r="G12" s="2"/>
    </row>
    <row r="13" spans="1:7" ht="15.75" customHeight="1" x14ac:dyDescent="0.25">
      <c r="A13" s="2" t="str">
        <f ca="1">IFERROR(__xludf.DUMMYFUNCTION("""COMPUTED_VALUE"""),"Adrian")</f>
        <v>Adrian</v>
      </c>
      <c r="B13" s="2" t="str">
        <f ca="1">IFERROR(__xludf.DUMMYFUNCTION("""COMPUTED_VALUE"""),"Camacho")</f>
        <v>Camacho</v>
      </c>
      <c r="C13" s="2" t="str">
        <f ca="1">IFERROR(__xludf.DUMMYFUNCTION("""COMPUTED_VALUE"""),"#5 (Saturday, 5 - 6:40 pm)")</f>
        <v>#5 (Saturday, 5 - 6:40 pm)</v>
      </c>
      <c r="D13" s="2" t="str">
        <f ca="1">IFERROR(__xludf.DUMMYFUNCTION("""COMPUTED_VALUE"""),"Anderson")</f>
        <v>Anderson</v>
      </c>
      <c r="E13" s="2">
        <f ca="1">IFERROR(__xludf.DUMMYFUNCTION("""COMPUTED_VALUE"""),10)</f>
        <v>10</v>
      </c>
      <c r="F13" s="2" t="str">
        <f ca="1">IFERROR(__xludf.DUMMYFUNCTION("""COMPUTED_VALUE"""),"Male")</f>
        <v>Male</v>
      </c>
      <c r="G13" s="2"/>
    </row>
    <row r="14" spans="1:7" ht="15.75" customHeight="1" x14ac:dyDescent="0.25">
      <c r="A14" s="2" t="str">
        <f ca="1">IFERROR(__xludf.DUMMYFUNCTION("""COMPUTED_VALUE"""),"Adriana")</f>
        <v>Adriana</v>
      </c>
      <c r="B14" s="2" t="str">
        <f ca="1">IFERROR(__xludf.DUMMYFUNCTION("""COMPUTED_VALUE"""),"Velez Esparza")</f>
        <v>Velez Esparza</v>
      </c>
      <c r="C14" s="2" t="str">
        <f ca="1">IFERROR(__xludf.DUMMYFUNCTION("""COMPUTED_VALUE"""),"#6 (Sunday, 8:40 - 10:20 am)")</f>
        <v>#6 (Sunday, 8:40 - 10:20 am)</v>
      </c>
      <c r="D14" s="2" t="str">
        <f ca="1">IFERROR(__xludf.DUMMYFUNCTION("""COMPUTED_VALUE"""),"Ann Richards")</f>
        <v>Ann Richards</v>
      </c>
      <c r="E14" s="2">
        <f ca="1">IFERROR(__xludf.DUMMYFUNCTION("""COMPUTED_VALUE"""),7)</f>
        <v>7</v>
      </c>
      <c r="F14" s="2" t="str">
        <f ca="1">IFERROR(__xludf.DUMMYFUNCTION("""COMPUTED_VALUE"""),"Female")</f>
        <v>Female</v>
      </c>
      <c r="G14" s="2" t="b">
        <f ca="1">IFERROR(__xludf.DUMMYFUNCTION("""COMPUTED_VALUE"""),TRUE)</f>
        <v>1</v>
      </c>
    </row>
    <row r="15" spans="1:7" ht="15.75" customHeight="1" x14ac:dyDescent="0.25">
      <c r="A15" s="2" t="str">
        <f ca="1">IFERROR(__xludf.DUMMYFUNCTION("""COMPUTED_VALUE"""),"Aidan")</f>
        <v>Aidan</v>
      </c>
      <c r="B15" s="2" t="str">
        <f ca="1">IFERROR(__xludf.DUMMYFUNCTION("""COMPUTED_VALUE"""),"Barker")</f>
        <v>Barker</v>
      </c>
      <c r="C15" s="2" t="str">
        <f ca="1">IFERROR(__xludf.DUMMYFUNCTION("""COMPUTED_VALUE"""),"#6 (Sunday, 8:40 - 10:20 am)")</f>
        <v>#6 (Sunday, 8:40 - 10:20 am)</v>
      </c>
      <c r="D15" s="2" t="str">
        <f ca="1">IFERROR(__xludf.DUMMYFUNCTION("""COMPUTED_VALUE"""),"Magellan")</f>
        <v>Magellan</v>
      </c>
      <c r="E15" s="2">
        <f ca="1">IFERROR(__xludf.DUMMYFUNCTION("""COMPUTED_VALUE"""),8)</f>
        <v>8</v>
      </c>
      <c r="F15" s="2" t="str">
        <f ca="1">IFERROR(__xludf.DUMMYFUNCTION("""COMPUTED_VALUE"""),"Male")</f>
        <v>Male</v>
      </c>
      <c r="G15" s="2"/>
    </row>
    <row r="16" spans="1:7" ht="15.75" customHeight="1" x14ac:dyDescent="0.25">
      <c r="A16" s="2" t="str">
        <f ca="1">IFERROR(__xludf.DUMMYFUNCTION("""COMPUTED_VALUE"""),"Aidan")</f>
        <v>Aidan</v>
      </c>
      <c r="B16" s="2" t="str">
        <f ca="1">IFERROR(__xludf.DUMMYFUNCTION("""COMPUTED_VALUE"""),"Buckman")</f>
        <v>Buckman</v>
      </c>
      <c r="C16" s="2" t="str">
        <f ca="1">IFERROR(__xludf.DUMMYFUNCTION("""COMPUTED_VALUE"""),"#3 (Saturday, 1:40 - 3:20 pm)")</f>
        <v>#3 (Saturday, 1:40 - 3:20 pm)</v>
      </c>
      <c r="D16" s="2" t="str">
        <f ca="1">IFERROR(__xludf.DUMMYFUNCTION("""COMPUTED_VALUE"""),"Kealing")</f>
        <v>Kealing</v>
      </c>
      <c r="E16" s="2">
        <f ca="1">IFERROR(__xludf.DUMMYFUNCTION("""COMPUTED_VALUE"""),8)</f>
        <v>8</v>
      </c>
      <c r="F16" s="2" t="str">
        <f ca="1">IFERROR(__xludf.DUMMYFUNCTION("""COMPUTED_VALUE"""),"Male")</f>
        <v>Male</v>
      </c>
      <c r="G16" s="2"/>
    </row>
    <row r="17" spans="1:7" ht="15.75" customHeight="1" x14ac:dyDescent="0.25">
      <c r="A17" s="2" t="str">
        <f ca="1">IFERROR(__xludf.DUMMYFUNCTION("""COMPUTED_VALUE"""),"Aiden")</f>
        <v>Aiden</v>
      </c>
      <c r="B17" s="2" t="str">
        <f ca="1">IFERROR(__xludf.DUMMYFUNCTION("""COMPUTED_VALUE"""),"Flores")</f>
        <v>Flores</v>
      </c>
      <c r="C17" s="2" t="str">
        <f ca="1">IFERROR(__xludf.DUMMYFUNCTION("""COMPUTED_VALUE"""),"#5 (Saturday, 5 - 6:40 pm)")</f>
        <v>#5 (Saturday, 5 - 6:40 pm)</v>
      </c>
      <c r="D17" s="2" t="str">
        <f ca="1">IFERROR(__xludf.DUMMYFUNCTION("""COMPUTED_VALUE"""),"Kealing")</f>
        <v>Kealing</v>
      </c>
      <c r="E17" s="2">
        <f ca="1">IFERROR(__xludf.DUMMYFUNCTION("""COMPUTED_VALUE"""),6)</f>
        <v>6</v>
      </c>
      <c r="F17" s="2" t="str">
        <f ca="1">IFERROR(__xludf.DUMMYFUNCTION("""COMPUTED_VALUE"""),"Male")</f>
        <v>Male</v>
      </c>
      <c r="G17" s="2" t="b">
        <f ca="1">IFERROR(__xludf.DUMMYFUNCTION("""COMPUTED_VALUE"""),TRUE)</f>
        <v>1</v>
      </c>
    </row>
    <row r="18" spans="1:7" ht="15.75" customHeight="1" x14ac:dyDescent="0.25">
      <c r="A18" s="2" t="str">
        <f ca="1">IFERROR(__xludf.DUMMYFUNCTION("""COMPUTED_VALUE"""),"Aiko")</f>
        <v>Aiko</v>
      </c>
      <c r="B18" s="2" t="str">
        <f ca="1">IFERROR(__xludf.DUMMYFUNCTION("""COMPUTED_VALUE"""),"Jones")</f>
        <v>Jones</v>
      </c>
      <c r="C18" s="2" t="str">
        <f ca="1">IFERROR(__xludf.DUMMYFUNCTION("""COMPUTED_VALUE"""),"#4 (Saturday, 3:20 - 5 pm)")</f>
        <v>#4 (Saturday, 3:20 - 5 pm)</v>
      </c>
      <c r="D18" s="2" t="str">
        <f ca="1">IFERROR(__xludf.DUMMYFUNCTION("""COMPUTED_VALUE"""),"Lamar")</f>
        <v>Lamar</v>
      </c>
      <c r="E18" s="2">
        <f ca="1">IFERROR(__xludf.DUMMYFUNCTION("""COMPUTED_VALUE"""),7)</f>
        <v>7</v>
      </c>
      <c r="F18" s="2" t="str">
        <f ca="1">IFERROR(__xludf.DUMMYFUNCTION("""COMPUTED_VALUE"""),"Female")</f>
        <v>Female</v>
      </c>
      <c r="G18" s="2"/>
    </row>
    <row r="19" spans="1:7" ht="15.75" customHeight="1" x14ac:dyDescent="0.25">
      <c r="A19" s="2" t="str">
        <f ca="1">IFERROR(__xludf.DUMMYFUNCTION("""COMPUTED_VALUE"""),"Ainsleigh")</f>
        <v>Ainsleigh</v>
      </c>
      <c r="B19" s="2" t="str">
        <f ca="1">IFERROR(__xludf.DUMMYFUNCTION("""COMPUTED_VALUE"""),"Amdrews")</f>
        <v>Amdrews</v>
      </c>
      <c r="C19" s="2" t="str">
        <f ca="1">IFERROR(__xludf.DUMMYFUNCTION("""COMPUTED_VALUE"""),"#5 (Saturday, 5 - 6:40 pm)")</f>
        <v>#5 (Saturday, 5 - 6:40 pm)</v>
      </c>
      <c r="D19" s="2" t="str">
        <f ca="1">IFERROR(__xludf.DUMMYFUNCTION("""COMPUTED_VALUE"""),"Kealing")</f>
        <v>Kealing</v>
      </c>
      <c r="E19" s="2">
        <f ca="1">IFERROR(__xludf.DUMMYFUNCTION("""COMPUTED_VALUE"""),8)</f>
        <v>8</v>
      </c>
      <c r="F19" s="2" t="str">
        <f ca="1">IFERROR(__xludf.DUMMYFUNCTION("""COMPUTED_VALUE"""),"Female")</f>
        <v>Female</v>
      </c>
      <c r="G19" s="2"/>
    </row>
    <row r="20" spans="1:7" ht="15.75" customHeight="1" x14ac:dyDescent="0.25">
      <c r="A20" s="2" t="str">
        <f ca="1">IFERROR(__xludf.DUMMYFUNCTION("""COMPUTED_VALUE"""),"Akash")</f>
        <v>Akash</v>
      </c>
      <c r="B20" s="2" t="str">
        <f ca="1">IFERROR(__xludf.DUMMYFUNCTION("""COMPUTED_VALUE"""),"Arcuri")</f>
        <v>Arcuri</v>
      </c>
      <c r="C20" s="2" t="str">
        <f ca="1">IFERROR(__xludf.DUMMYFUNCTION("""COMPUTED_VALUE"""),"#2 (Saturday, 12 - 1:40 pm)")</f>
        <v>#2 (Saturday, 12 - 1:40 pm)</v>
      </c>
      <c r="D20" s="2" t="str">
        <f ca="1">IFERROR(__xludf.DUMMYFUNCTION("""COMPUTED_VALUE"""),"Kealing")</f>
        <v>Kealing</v>
      </c>
      <c r="E20" s="2">
        <f ca="1">IFERROR(__xludf.DUMMYFUNCTION("""COMPUTED_VALUE"""),6)</f>
        <v>6</v>
      </c>
      <c r="F20" s="2" t="str">
        <f ca="1">IFERROR(__xludf.DUMMYFUNCTION("""COMPUTED_VALUE"""),"Male")</f>
        <v>Male</v>
      </c>
      <c r="G20" s="2" t="b">
        <f ca="1">IFERROR(__xludf.DUMMYFUNCTION("""COMPUTED_VALUE"""),TRUE)</f>
        <v>1</v>
      </c>
    </row>
    <row r="21" spans="1:7" ht="12.5" x14ac:dyDescent="0.25">
      <c r="A21" s="2" t="str">
        <f ca="1">IFERROR(__xludf.DUMMYFUNCTION("""COMPUTED_VALUE"""),"Alec")</f>
        <v>Alec</v>
      </c>
      <c r="B21" s="2" t="str">
        <f ca="1">IFERROR(__xludf.DUMMYFUNCTION("""COMPUTED_VALUE"""),"Kirk")</f>
        <v>Kirk</v>
      </c>
      <c r="C21" s="2" t="str">
        <f ca="1">IFERROR(__xludf.DUMMYFUNCTION("""COMPUTED_VALUE"""),"#6 (Sunday, 8:40 - 10:20 am)")</f>
        <v>#6 (Sunday, 8:40 - 10:20 am)</v>
      </c>
      <c r="D21" s="2" t="str">
        <f ca="1">IFERROR(__xludf.DUMMYFUNCTION("""COMPUTED_VALUE"""),"Lamar")</f>
        <v>Lamar</v>
      </c>
      <c r="E21" s="2">
        <f ca="1">IFERROR(__xludf.DUMMYFUNCTION("""COMPUTED_VALUE"""),7)</f>
        <v>7</v>
      </c>
      <c r="F21" s="2" t="str">
        <f ca="1">IFERROR(__xludf.DUMMYFUNCTION("""COMPUTED_VALUE"""),"Male")</f>
        <v>Male</v>
      </c>
      <c r="G21" s="2"/>
    </row>
    <row r="22" spans="1:7" ht="12.5" x14ac:dyDescent="0.25">
      <c r="A22" s="2" t="str">
        <f ca="1">IFERROR(__xludf.DUMMYFUNCTION("""COMPUTED_VALUE"""),"Alejandro")</f>
        <v>Alejandro</v>
      </c>
      <c r="B22" s="2" t="str">
        <f ca="1">IFERROR(__xludf.DUMMYFUNCTION("""COMPUTED_VALUE"""),"Rosa-Rosa")</f>
        <v>Rosa-Rosa</v>
      </c>
      <c r="C22" s="2" t="str">
        <f ca="1">IFERROR(__xludf.DUMMYFUNCTION("""COMPUTED_VALUE"""),"#7 (Sunday, 10:20 am - noon)")</f>
        <v>#7 (Sunday, 10:20 am - noon)</v>
      </c>
      <c r="D22" s="2" t="str">
        <f ca="1">IFERROR(__xludf.DUMMYFUNCTION("""COMPUTED_VALUE"""),"LASA")</f>
        <v>LASA</v>
      </c>
      <c r="E22" s="2">
        <f ca="1">IFERROR(__xludf.DUMMYFUNCTION("""COMPUTED_VALUE"""),10)</f>
        <v>10</v>
      </c>
      <c r="F22" s="2" t="str">
        <f ca="1">IFERROR(__xludf.DUMMYFUNCTION("""COMPUTED_VALUE"""),"Male")</f>
        <v>Male</v>
      </c>
      <c r="G22" s="2"/>
    </row>
    <row r="23" spans="1:7" ht="12.5" x14ac:dyDescent="0.25">
      <c r="A23" s="2" t="str">
        <f ca="1">IFERROR(__xludf.DUMMYFUNCTION("""COMPUTED_VALUE"""),"Alexandra ""Lexie""")</f>
        <v>Alexandra "Lexie"</v>
      </c>
      <c r="B23" s="2" t="str">
        <f ca="1">IFERROR(__xludf.DUMMYFUNCTION("""COMPUTED_VALUE"""),"Marr")</f>
        <v>Marr</v>
      </c>
      <c r="C23" s="2" t="str">
        <f ca="1">IFERROR(__xludf.DUMMYFUNCTION("""COMPUTED_VALUE"""),"#3 (Saturday, 1:40 - 3:20 pm)")</f>
        <v>#3 (Saturday, 1:40 - 3:20 pm)</v>
      </c>
      <c r="D23" s="2" t="str">
        <f ca="1">IFERROR(__xludf.DUMMYFUNCTION("""COMPUTED_VALUE"""),"Brentwood")</f>
        <v>Brentwood</v>
      </c>
      <c r="E23" s="2">
        <f ca="1">IFERROR(__xludf.DUMMYFUNCTION("""COMPUTED_VALUE"""),5)</f>
        <v>5</v>
      </c>
      <c r="F23" s="2" t="str">
        <f ca="1">IFERROR(__xludf.DUMMYFUNCTION("""COMPUTED_VALUE"""),"Female")</f>
        <v>Female</v>
      </c>
      <c r="G23" s="2"/>
    </row>
    <row r="24" spans="1:7" ht="12.5" x14ac:dyDescent="0.25">
      <c r="A24" s="2" t="str">
        <f ca="1">IFERROR(__xludf.DUMMYFUNCTION("""COMPUTED_VALUE"""),"Alia")</f>
        <v>Alia</v>
      </c>
      <c r="B24" s="2" t="str">
        <f ca="1">IFERROR(__xludf.DUMMYFUNCTION("""COMPUTED_VALUE"""),"Dube")</f>
        <v>Dube</v>
      </c>
      <c r="C24" s="2" t="str">
        <f ca="1">IFERROR(__xludf.DUMMYFUNCTION("""COMPUTED_VALUE"""),"#6 (Sunday, 8:40 - 10:20 am)")</f>
        <v>#6 (Sunday, 8:40 - 10:20 am)</v>
      </c>
      <c r="D24" s="2" t="str">
        <f ca="1">IFERROR(__xludf.DUMMYFUNCTION("""COMPUTED_VALUE"""),"LASA")</f>
        <v>LASA</v>
      </c>
      <c r="E24" s="2">
        <f ca="1">IFERROR(__xludf.DUMMYFUNCTION("""COMPUTED_VALUE"""),11)</f>
        <v>11</v>
      </c>
      <c r="F24" s="2" t="str">
        <f ca="1">IFERROR(__xludf.DUMMYFUNCTION("""COMPUTED_VALUE"""),"Female")</f>
        <v>Female</v>
      </c>
      <c r="G24" s="2"/>
    </row>
    <row r="25" spans="1:7" ht="12.5" x14ac:dyDescent="0.25">
      <c r="A25" s="2" t="str">
        <f ca="1">IFERROR(__xludf.DUMMYFUNCTION("""COMPUTED_VALUE"""),"Alice")</f>
        <v>Alice</v>
      </c>
      <c r="B25" s="2" t="str">
        <f ca="1">IFERROR(__xludf.DUMMYFUNCTION("""COMPUTED_VALUE"""),"Nichols")</f>
        <v>Nichols</v>
      </c>
      <c r="C25" s="2" t="str">
        <f ca="1">IFERROR(__xludf.DUMMYFUNCTION("""COMPUTED_VALUE"""),"#3 (Saturday, 1:40 - 3:20 pm)")</f>
        <v>#3 (Saturday, 1:40 - 3:20 pm)</v>
      </c>
      <c r="D25" s="2" t="str">
        <f ca="1">IFERROR(__xludf.DUMMYFUNCTION("""COMPUTED_VALUE"""),"Brentwood")</f>
        <v>Brentwood</v>
      </c>
      <c r="E25" s="2">
        <f ca="1">IFERROR(__xludf.DUMMYFUNCTION("""COMPUTED_VALUE"""),4)</f>
        <v>4</v>
      </c>
      <c r="F25" s="2" t="str">
        <f ca="1">IFERROR(__xludf.DUMMYFUNCTION("""COMPUTED_VALUE"""),"Female")</f>
        <v>Female</v>
      </c>
      <c r="G25" s="2" t="b">
        <f ca="1">IFERROR(__xludf.DUMMYFUNCTION("""COMPUTED_VALUE"""),TRUE)</f>
        <v>1</v>
      </c>
    </row>
    <row r="26" spans="1:7" ht="12.5" x14ac:dyDescent="0.25">
      <c r="A26" s="2" t="str">
        <f ca="1">IFERROR(__xludf.DUMMYFUNCTION("""COMPUTED_VALUE"""),"Alice")</f>
        <v>Alice</v>
      </c>
      <c r="B26" s="2" t="str">
        <f ca="1">IFERROR(__xludf.DUMMYFUNCTION("""COMPUTED_VALUE"""),"Weber")</f>
        <v>Weber</v>
      </c>
      <c r="C26" s="2" t="str">
        <f ca="1">IFERROR(__xludf.DUMMYFUNCTION("""COMPUTED_VALUE"""),"#5 (Saturday, 5 - 6:40 pm)")</f>
        <v>#5 (Saturday, 5 - 6:40 pm)</v>
      </c>
      <c r="D26" s="2" t="str">
        <f ca="1">IFERROR(__xludf.DUMMYFUNCTION("""COMPUTED_VALUE"""),"LASA")</f>
        <v>LASA</v>
      </c>
      <c r="E26" s="2">
        <f ca="1">IFERROR(__xludf.DUMMYFUNCTION("""COMPUTED_VALUE"""),12)</f>
        <v>12</v>
      </c>
      <c r="F26" s="2" t="str">
        <f ca="1">IFERROR(__xludf.DUMMYFUNCTION("""COMPUTED_VALUE"""),"Female")</f>
        <v>Female</v>
      </c>
      <c r="G26" s="2" t="b">
        <f ca="1">IFERROR(__xludf.DUMMYFUNCTION("""COMPUTED_VALUE"""),TRUE)</f>
        <v>1</v>
      </c>
    </row>
    <row r="27" spans="1:7" ht="12.5" x14ac:dyDescent="0.25">
      <c r="A27" s="2" t="str">
        <f ca="1">IFERROR(__xludf.DUMMYFUNCTION("""COMPUTED_VALUE"""),"Alicia")</f>
        <v>Alicia</v>
      </c>
      <c r="B27" s="2" t="str">
        <f ca="1">IFERROR(__xludf.DUMMYFUNCTION("""COMPUTED_VALUE"""),"Jayne")</f>
        <v>Jayne</v>
      </c>
      <c r="C27" s="2" t="str">
        <f ca="1">IFERROR(__xludf.DUMMYFUNCTION("""COMPUTED_VALUE"""),"#4 (Saturday, 3:20 - 5 pm)")</f>
        <v>#4 (Saturday, 3:20 - 5 pm)</v>
      </c>
      <c r="D27" s="2" t="str">
        <f ca="1">IFERROR(__xludf.DUMMYFUNCTION("""COMPUTED_VALUE"""),"Ann Richards")</f>
        <v>Ann Richards</v>
      </c>
      <c r="E27" s="2">
        <f ca="1">IFERROR(__xludf.DUMMYFUNCTION("""COMPUTED_VALUE"""),8)</f>
        <v>8</v>
      </c>
      <c r="F27" s="2" t="str">
        <f ca="1">IFERROR(__xludf.DUMMYFUNCTION("""COMPUTED_VALUE"""),"Female")</f>
        <v>Female</v>
      </c>
      <c r="G27" s="2" t="b">
        <f ca="1">IFERROR(__xludf.DUMMYFUNCTION("""COMPUTED_VALUE"""),TRUE)</f>
        <v>1</v>
      </c>
    </row>
    <row r="28" spans="1:7" ht="12.5" x14ac:dyDescent="0.25">
      <c r="A28" s="2" t="str">
        <f ca="1">IFERROR(__xludf.DUMMYFUNCTION("""COMPUTED_VALUE"""),"Alina")</f>
        <v>Alina</v>
      </c>
      <c r="B28" s="2" t="str">
        <f ca="1">IFERROR(__xludf.DUMMYFUNCTION("""COMPUTED_VALUE"""),"Tessler")</f>
        <v>Tessler</v>
      </c>
      <c r="C28" s="2" t="str">
        <f ca="1">IFERROR(__xludf.DUMMYFUNCTION("""COMPUTED_VALUE"""),"#4 (Saturday, 3:20 - 5 pm)")</f>
        <v>#4 (Saturday, 3:20 - 5 pm)</v>
      </c>
      <c r="D28" s="2" t="str">
        <f ca="1">IFERROR(__xludf.DUMMYFUNCTION("""COMPUTED_VALUE"""),"Lamar")</f>
        <v>Lamar</v>
      </c>
      <c r="E28" s="2">
        <f ca="1">IFERROR(__xludf.DUMMYFUNCTION("""COMPUTED_VALUE"""),6)</f>
        <v>6</v>
      </c>
      <c r="F28" s="2" t="str">
        <f ca="1">IFERROR(__xludf.DUMMYFUNCTION("""COMPUTED_VALUE"""),"Female")</f>
        <v>Female</v>
      </c>
      <c r="G28" s="2" t="b">
        <f ca="1">IFERROR(__xludf.DUMMYFUNCTION("""COMPUTED_VALUE"""),TRUE)</f>
        <v>1</v>
      </c>
    </row>
    <row r="29" spans="1:7" ht="12.5" x14ac:dyDescent="0.25">
      <c r="A29" s="2" t="str">
        <f ca="1">IFERROR(__xludf.DUMMYFUNCTION("""COMPUTED_VALUE"""),"Amelia")</f>
        <v>Amelia</v>
      </c>
      <c r="B29" s="2" t="str">
        <f ca="1">IFERROR(__xludf.DUMMYFUNCTION("""COMPUTED_VALUE"""),"Forkosh")</f>
        <v>Forkosh</v>
      </c>
      <c r="C29" s="2" t="str">
        <f ca="1">IFERROR(__xludf.DUMMYFUNCTION("""COMPUTED_VALUE"""),"#10 (Sunday, 3:20 - 5 pm)")</f>
        <v>#10 (Sunday, 3:20 - 5 pm)</v>
      </c>
      <c r="D29" s="2" t="str">
        <f ca="1">IFERROR(__xludf.DUMMYFUNCTION("""COMPUTED_VALUE"""),"Ann Richards")</f>
        <v>Ann Richards</v>
      </c>
      <c r="E29" s="2">
        <f ca="1">IFERROR(__xludf.DUMMYFUNCTION("""COMPUTED_VALUE"""),6)</f>
        <v>6</v>
      </c>
      <c r="F29" s="2" t="str">
        <f ca="1">IFERROR(__xludf.DUMMYFUNCTION("""COMPUTED_VALUE"""),"Female")</f>
        <v>Female</v>
      </c>
      <c r="G29" s="2"/>
    </row>
    <row r="30" spans="1:7" ht="12.5" x14ac:dyDescent="0.25">
      <c r="A30" s="2" t="str">
        <f ca="1">IFERROR(__xludf.DUMMYFUNCTION("""COMPUTED_VALUE"""),"Amelia")</f>
        <v>Amelia</v>
      </c>
      <c r="B30" s="2" t="str">
        <f ca="1">IFERROR(__xludf.DUMMYFUNCTION("""COMPUTED_VALUE"""),"Moore")</f>
        <v>Moore</v>
      </c>
      <c r="C30" s="2" t="str">
        <f ca="1">IFERROR(__xludf.DUMMYFUNCTION("""COMPUTED_VALUE"""),"#7 (Sunday, 10:20 am - noon)")</f>
        <v>#7 (Sunday, 10:20 am - noon)</v>
      </c>
      <c r="D30" s="2" t="str">
        <f ca="1">IFERROR(__xludf.DUMMYFUNCTION("""COMPUTED_VALUE"""),"Ann Richards")</f>
        <v>Ann Richards</v>
      </c>
      <c r="E30" s="2">
        <f ca="1">IFERROR(__xludf.DUMMYFUNCTION("""COMPUTED_VALUE"""),11)</f>
        <v>11</v>
      </c>
      <c r="F30" s="2" t="str">
        <f ca="1">IFERROR(__xludf.DUMMYFUNCTION("""COMPUTED_VALUE"""),"Female")</f>
        <v>Female</v>
      </c>
      <c r="G30" s="2" t="b">
        <f ca="1">IFERROR(__xludf.DUMMYFUNCTION("""COMPUTED_VALUE"""),TRUE)</f>
        <v>1</v>
      </c>
    </row>
    <row r="31" spans="1:7" ht="12.5" x14ac:dyDescent="0.25">
      <c r="A31" s="2" t="str">
        <f ca="1">IFERROR(__xludf.DUMMYFUNCTION("""COMPUTED_VALUE"""),"Amiel")</f>
        <v>Amiel</v>
      </c>
      <c r="B31" s="2" t="str">
        <f ca="1">IFERROR(__xludf.DUMMYFUNCTION("""COMPUTED_VALUE"""),"Garcia-Potts")</f>
        <v>Garcia-Potts</v>
      </c>
      <c r="C31" s="2" t="str">
        <f ca="1">IFERROR(__xludf.DUMMYFUNCTION("""COMPUTED_VALUE"""),"#5 (Saturday, 5 - 6:40 pm)")</f>
        <v>#5 (Saturday, 5 - 6:40 pm)</v>
      </c>
      <c r="D31" s="2" t="str">
        <f ca="1">IFERROR(__xludf.DUMMYFUNCTION("""COMPUTED_VALUE"""),"St Francis")</f>
        <v>St Francis</v>
      </c>
      <c r="E31" s="2">
        <f ca="1">IFERROR(__xludf.DUMMYFUNCTION("""COMPUTED_VALUE"""),6)</f>
        <v>6</v>
      </c>
      <c r="F31" s="2" t="str">
        <f ca="1">IFERROR(__xludf.DUMMYFUNCTION("""COMPUTED_VALUE"""),"Female")</f>
        <v>Female</v>
      </c>
      <c r="G31" s="2" t="b">
        <f ca="1">IFERROR(__xludf.DUMMYFUNCTION("""COMPUTED_VALUE"""),TRUE)</f>
        <v>1</v>
      </c>
    </row>
    <row r="32" spans="1:7" ht="12.5" x14ac:dyDescent="0.25">
      <c r="A32" s="2" t="str">
        <f ca="1">IFERROR(__xludf.DUMMYFUNCTION("""COMPUTED_VALUE"""),"Ana Lucia")</f>
        <v>Ana Lucia</v>
      </c>
      <c r="B32" s="2" t="str">
        <f ca="1">IFERROR(__xludf.DUMMYFUNCTION("""COMPUTED_VALUE"""),"Benavidez Fisher")</f>
        <v>Benavidez Fisher</v>
      </c>
      <c r="C32" s="2" t="str">
        <f ca="1">IFERROR(__xludf.DUMMYFUNCTION("""COMPUTED_VALUE"""),"#4 (Saturday, 3:20 - 5 pm)")</f>
        <v>#4 (Saturday, 3:20 - 5 pm)</v>
      </c>
      <c r="D32" s="2" t="str">
        <f ca="1">IFERROR(__xludf.DUMMYFUNCTION("""COMPUTED_VALUE"""),"Brentwood")</f>
        <v>Brentwood</v>
      </c>
      <c r="E32" s="2">
        <f ca="1">IFERROR(__xludf.DUMMYFUNCTION("""COMPUTED_VALUE"""),4)</f>
        <v>4</v>
      </c>
      <c r="F32" s="2" t="str">
        <f ca="1">IFERROR(__xludf.DUMMYFUNCTION("""COMPUTED_VALUE"""),"Female")</f>
        <v>Female</v>
      </c>
      <c r="G32" s="2" t="b">
        <f ca="1">IFERROR(__xludf.DUMMYFUNCTION("""COMPUTED_VALUE"""),TRUE)</f>
        <v>1</v>
      </c>
    </row>
    <row r="33" spans="1:7" ht="12.5" x14ac:dyDescent="0.25">
      <c r="A33" s="2" t="str">
        <f ca="1">IFERROR(__xludf.DUMMYFUNCTION("""COMPUTED_VALUE"""),"Andrew")</f>
        <v>Andrew</v>
      </c>
      <c r="B33" s="2" t="str">
        <f ca="1">IFERROR(__xludf.DUMMYFUNCTION("""COMPUTED_VALUE"""),"Lardizabal")</f>
        <v>Lardizabal</v>
      </c>
      <c r="C33" s="2" t="str">
        <f ca="1">IFERROR(__xludf.DUMMYFUNCTION("""COMPUTED_VALUE"""),"#5 (Saturday, 5 - 6:40 pm)")</f>
        <v>#5 (Saturday, 5 - 6:40 pm)</v>
      </c>
      <c r="D33" s="2" t="str">
        <f ca="1">IFERROR(__xludf.DUMMYFUNCTION("""COMPUTED_VALUE"""),"Lamar")</f>
        <v>Lamar</v>
      </c>
      <c r="E33" s="2">
        <f ca="1">IFERROR(__xludf.DUMMYFUNCTION("""COMPUTED_VALUE"""),7)</f>
        <v>7</v>
      </c>
      <c r="F33" s="2" t="str">
        <f ca="1">IFERROR(__xludf.DUMMYFUNCTION("""COMPUTED_VALUE"""),"Male")</f>
        <v>Male</v>
      </c>
      <c r="G33" s="2"/>
    </row>
    <row r="34" spans="1:7" ht="12.5" x14ac:dyDescent="0.25">
      <c r="A34" s="2" t="str">
        <f ca="1">IFERROR(__xludf.DUMMYFUNCTION("""COMPUTED_VALUE"""),"Anika")</f>
        <v>Anika</v>
      </c>
      <c r="B34" s="2" t="str">
        <f ca="1">IFERROR(__xludf.DUMMYFUNCTION("""COMPUTED_VALUE"""),"Manoj")</f>
        <v>Manoj</v>
      </c>
      <c r="C34" s="2" t="str">
        <f ca="1">IFERROR(__xludf.DUMMYFUNCTION("""COMPUTED_VALUE"""),"#3 (Saturday,, 1:40 - 3:20 pm)")</f>
        <v>#3 (Saturday,, 1:40 - 3:20 pm)</v>
      </c>
      <c r="D34" s="2" t="str">
        <f ca="1">IFERROR(__xludf.DUMMYFUNCTION("""COMPUTED_VALUE"""),"Ann Richards")</f>
        <v>Ann Richards</v>
      </c>
      <c r="E34" s="2">
        <f ca="1">IFERROR(__xludf.DUMMYFUNCTION("""COMPUTED_VALUE"""),10)</f>
        <v>10</v>
      </c>
      <c r="F34" s="2" t="str">
        <f ca="1">IFERROR(__xludf.DUMMYFUNCTION("""COMPUTED_VALUE"""),"Female")</f>
        <v>Female</v>
      </c>
      <c r="G34" s="2"/>
    </row>
    <row r="35" spans="1:7" ht="12.5" x14ac:dyDescent="0.25">
      <c r="A35" s="2" t="str">
        <f ca="1">IFERROR(__xludf.DUMMYFUNCTION("""COMPUTED_VALUE"""),"Anika")</f>
        <v>Anika</v>
      </c>
      <c r="B35" s="2" t="str">
        <f ca="1">IFERROR(__xludf.DUMMYFUNCTION("""COMPUTED_VALUE"""),"Yenamandra")</f>
        <v>Yenamandra</v>
      </c>
      <c r="C35" s="2" t="str">
        <f ca="1">IFERROR(__xludf.DUMMYFUNCTION("""COMPUTED_VALUE"""),"#9 (Sunday, 1:40 - 3:20 pm)")</f>
        <v>#9 (Sunday, 1:40 - 3:20 pm)</v>
      </c>
      <c r="D35" s="2" t="str">
        <f ca="1">IFERROR(__xludf.DUMMYFUNCTION("""COMPUTED_VALUE"""),"Kealing")</f>
        <v>Kealing</v>
      </c>
      <c r="E35" s="2">
        <f ca="1">IFERROR(__xludf.DUMMYFUNCTION("""COMPUTED_VALUE"""),7)</f>
        <v>7</v>
      </c>
      <c r="F35" s="2" t="str">
        <f ca="1">IFERROR(__xludf.DUMMYFUNCTION("""COMPUTED_VALUE"""),"Female")</f>
        <v>Female</v>
      </c>
      <c r="G35" s="2"/>
    </row>
    <row r="36" spans="1:7" ht="12.5" x14ac:dyDescent="0.25">
      <c r="A36" s="2" t="str">
        <f ca="1">IFERROR(__xludf.DUMMYFUNCTION("""COMPUTED_VALUE"""),"Anita")</f>
        <v>Anita</v>
      </c>
      <c r="B36" s="2" t="str">
        <f ca="1">IFERROR(__xludf.DUMMYFUNCTION("""COMPUTED_VALUE"""),"Liu")</f>
        <v>Liu</v>
      </c>
      <c r="C36" s="2" t="str">
        <f ca="1">IFERROR(__xludf.DUMMYFUNCTION("""COMPUTED_VALUE"""),"#9 (Sunday, 1:40 - 3:20 pm)")</f>
        <v>#9 (Sunday, 1:40 - 3:20 pm)</v>
      </c>
      <c r="D36" s="2" t="str">
        <f ca="1">IFERROR(__xludf.DUMMYFUNCTION("""COMPUTED_VALUE"""),"Highland Park")</f>
        <v>Highland Park</v>
      </c>
      <c r="E36" s="2">
        <f ca="1">IFERROR(__xludf.DUMMYFUNCTION("""COMPUTED_VALUE"""),5)</f>
        <v>5</v>
      </c>
      <c r="F36" s="2" t="str">
        <f ca="1">IFERROR(__xludf.DUMMYFUNCTION("""COMPUTED_VALUE"""),"Female")</f>
        <v>Female</v>
      </c>
      <c r="G36" s="2" t="b">
        <f ca="1">IFERROR(__xludf.DUMMYFUNCTION("""COMPUTED_VALUE"""),TRUE)</f>
        <v>1</v>
      </c>
    </row>
    <row r="37" spans="1:7" ht="12.5" x14ac:dyDescent="0.25">
      <c r="A37" s="2" t="str">
        <f ca="1">IFERROR(__xludf.DUMMYFUNCTION("""COMPUTED_VALUE"""),"Anna")</f>
        <v>Anna</v>
      </c>
      <c r="B37" s="2" t="str">
        <f ca="1">IFERROR(__xludf.DUMMYFUNCTION("""COMPUTED_VALUE"""),"Bentley")</f>
        <v>Bentley</v>
      </c>
      <c r="C37" s="2" t="str">
        <f ca="1">IFERROR(__xludf.DUMMYFUNCTION("""COMPUTED_VALUE"""),"#7 (Sunday, 10:20 am - noon)")</f>
        <v>#7 (Sunday, 10:20 am - noon)</v>
      </c>
      <c r="D37" s="2" t="str">
        <f ca="1">IFERROR(__xludf.DUMMYFUNCTION("""COMPUTED_VALUE"""),"Ann Richards")</f>
        <v>Ann Richards</v>
      </c>
      <c r="E37" s="2">
        <f ca="1">IFERROR(__xludf.DUMMYFUNCTION("""COMPUTED_VALUE"""),7)</f>
        <v>7</v>
      </c>
      <c r="F37" s="2" t="str">
        <f ca="1">IFERROR(__xludf.DUMMYFUNCTION("""COMPUTED_VALUE"""),"Female")</f>
        <v>Female</v>
      </c>
      <c r="G37" s="2" t="b">
        <f ca="1">IFERROR(__xludf.DUMMYFUNCTION("""COMPUTED_VALUE"""),TRUE)</f>
        <v>1</v>
      </c>
    </row>
    <row r="38" spans="1:7" ht="12.5" x14ac:dyDescent="0.25">
      <c r="A38" s="2" t="str">
        <f ca="1">IFERROR(__xludf.DUMMYFUNCTION("""COMPUTED_VALUE"""),"Arin")</f>
        <v>Arin</v>
      </c>
      <c r="B38" s="2" t="str">
        <f ca="1">IFERROR(__xludf.DUMMYFUNCTION("""COMPUTED_VALUE"""),"Pradhan")</f>
        <v>Pradhan</v>
      </c>
      <c r="C38" s="2" t="str">
        <f ca="1">IFERROR(__xludf.DUMMYFUNCTION("""COMPUTED_VALUE"""),"#7 (Sunday, 10:20 am - noon)")</f>
        <v>#7 (Sunday, 10:20 am - noon)</v>
      </c>
      <c r="D38" s="2" t="str">
        <f ca="1">IFERROR(__xludf.DUMMYFUNCTION("""COMPUTED_VALUE"""),"Kealing")</f>
        <v>Kealing</v>
      </c>
      <c r="E38" s="2">
        <f ca="1">IFERROR(__xludf.DUMMYFUNCTION("""COMPUTED_VALUE"""),6)</f>
        <v>6</v>
      </c>
      <c r="F38" s="2" t="str">
        <f ca="1">IFERROR(__xludf.DUMMYFUNCTION("""COMPUTED_VALUE"""),"Male")</f>
        <v>Male</v>
      </c>
      <c r="G38" s="2" t="b">
        <f ca="1">IFERROR(__xludf.DUMMYFUNCTION("""COMPUTED_VALUE"""),TRUE)</f>
        <v>1</v>
      </c>
    </row>
    <row r="39" spans="1:7" ht="12.5" x14ac:dyDescent="0.25">
      <c r="A39" s="2" t="str">
        <f ca="1">IFERROR(__xludf.DUMMYFUNCTION("""COMPUTED_VALUE"""),"Arun")</f>
        <v>Arun</v>
      </c>
      <c r="B39" s="2" t="str">
        <f ca="1">IFERROR(__xludf.DUMMYFUNCTION("""COMPUTED_VALUE"""),"Kumar")</f>
        <v>Kumar</v>
      </c>
      <c r="C39" s="2" t="str">
        <f ca="1">IFERROR(__xludf.DUMMYFUNCTION("""COMPUTED_VALUE"""),"#2 (Saturday, 12 - 1:40 pm)")</f>
        <v>#2 (Saturday, 12 - 1:40 pm)</v>
      </c>
      <c r="D39" s="2" t="str">
        <f ca="1">IFERROR(__xludf.DUMMYFUNCTION("""COMPUTED_VALUE"""),"LASA")</f>
        <v>LASA</v>
      </c>
      <c r="E39" s="2">
        <f ca="1">IFERROR(__xludf.DUMMYFUNCTION("""COMPUTED_VALUE"""),10)</f>
        <v>10</v>
      </c>
      <c r="F39" s="2" t="str">
        <f ca="1">IFERROR(__xludf.DUMMYFUNCTION("""COMPUTED_VALUE"""),"Male")</f>
        <v>Male</v>
      </c>
      <c r="G39" s="2"/>
    </row>
    <row r="40" spans="1:7" ht="12.5" x14ac:dyDescent="0.25">
      <c r="A40" s="2" t="str">
        <f ca="1">IFERROR(__xludf.DUMMYFUNCTION("""COMPUTED_VALUE"""),"Asa")</f>
        <v>Asa</v>
      </c>
      <c r="B40" s="2" t="str">
        <f ca="1">IFERROR(__xludf.DUMMYFUNCTION("""COMPUTED_VALUE"""),"Kirby")</f>
        <v>Kirby</v>
      </c>
      <c r="C40" s="2" t="str">
        <f ca="1">IFERROR(__xludf.DUMMYFUNCTION("""COMPUTED_VALUE"""),"#2 (Saturday, 12 - 1:40 pm)")</f>
        <v>#2 (Saturday, 12 - 1:40 pm)</v>
      </c>
      <c r="D40" s="2" t="str">
        <f ca="1">IFERROR(__xludf.DUMMYFUNCTION("""COMPUTED_VALUE"""),"Lamar")</f>
        <v>Lamar</v>
      </c>
      <c r="E40" s="2">
        <f ca="1">IFERROR(__xludf.DUMMYFUNCTION("""COMPUTED_VALUE"""),7)</f>
        <v>7</v>
      </c>
      <c r="F40" s="2" t="str">
        <f ca="1">IFERROR(__xludf.DUMMYFUNCTION("""COMPUTED_VALUE"""),"Male")</f>
        <v>Male</v>
      </c>
      <c r="G40" s="2"/>
    </row>
    <row r="41" spans="1:7" ht="12.5" x14ac:dyDescent="0.25">
      <c r="A41" s="2" t="str">
        <f ca="1">IFERROR(__xludf.DUMMYFUNCTION("""COMPUTED_VALUE"""),"Ash")</f>
        <v>Ash</v>
      </c>
      <c r="B41" s="2" t="str">
        <f ca="1">IFERROR(__xludf.DUMMYFUNCTION("""COMPUTED_VALUE"""),"Leaverton")</f>
        <v>Leaverton</v>
      </c>
      <c r="C41" s="2" t="str">
        <f ca="1">IFERROR(__xludf.DUMMYFUNCTION("""COMPUTED_VALUE"""),"#5 (Saturday, 5 - 6:40 pm)")</f>
        <v>#5 (Saturday, 5 - 6:40 pm)</v>
      </c>
      <c r="D41" s="2" t="str">
        <f ca="1">IFERROR(__xludf.DUMMYFUNCTION("""COMPUTED_VALUE"""),"Lamar")</f>
        <v>Lamar</v>
      </c>
      <c r="E41" s="2">
        <f ca="1">IFERROR(__xludf.DUMMYFUNCTION("""COMPUTED_VALUE"""),7)</f>
        <v>7</v>
      </c>
      <c r="F41" s="2" t="str">
        <f ca="1">IFERROR(__xludf.DUMMYFUNCTION("""COMPUTED_VALUE"""),"Female")</f>
        <v>Female</v>
      </c>
      <c r="G41" s="2"/>
    </row>
    <row r="42" spans="1:7" ht="12.5" x14ac:dyDescent="0.25">
      <c r="A42" s="2" t="str">
        <f ca="1">IFERROR(__xludf.DUMMYFUNCTION("""COMPUTED_VALUE"""),"Ash")</f>
        <v>Ash</v>
      </c>
      <c r="B42" s="2" t="str">
        <f ca="1">IFERROR(__xludf.DUMMYFUNCTION("""COMPUTED_VALUE"""),"Tomlinson Trent")</f>
        <v>Tomlinson Trent</v>
      </c>
      <c r="C42" s="2" t="str">
        <f ca="1">IFERROR(__xludf.DUMMYFUNCTION("""COMPUTED_VALUE"""),"#1 (Saturday, 10:20 am - 12)")</f>
        <v>#1 (Saturday, 10:20 am - 12)</v>
      </c>
      <c r="D42" s="2" t="str">
        <f ca="1">IFERROR(__xludf.DUMMYFUNCTION("""COMPUTED_VALUE"""),"McCallum")</f>
        <v>McCallum</v>
      </c>
      <c r="E42" s="2">
        <f ca="1">IFERROR(__xludf.DUMMYFUNCTION("""COMPUTED_VALUE"""),9)</f>
        <v>9</v>
      </c>
      <c r="F42" s="2" t="str">
        <f ca="1">IFERROR(__xludf.DUMMYFUNCTION("""COMPUTED_VALUE"""),"Male")</f>
        <v>Male</v>
      </c>
      <c r="G42" s="2"/>
    </row>
    <row r="43" spans="1:7" ht="12.5" x14ac:dyDescent="0.25">
      <c r="A43" s="2" t="str">
        <f ca="1">IFERROR(__xludf.DUMMYFUNCTION("""COMPUTED_VALUE"""),"Asher")</f>
        <v>Asher</v>
      </c>
      <c r="B43" s="2" t="str">
        <f ca="1">IFERROR(__xludf.DUMMYFUNCTION("""COMPUTED_VALUE"""),"Faulds")</f>
        <v>Faulds</v>
      </c>
      <c r="C43" s="2" t="str">
        <f ca="1">IFERROR(__xludf.DUMMYFUNCTION("""COMPUTED_VALUE"""),"#5 (Saturday, 5 - 6:40 pm)")</f>
        <v>#5 (Saturday, 5 - 6:40 pm)</v>
      </c>
      <c r="D43" s="2" t="str">
        <f ca="1">IFERROR(__xludf.DUMMYFUNCTION("""COMPUTED_VALUE"""),"Kealing")</f>
        <v>Kealing</v>
      </c>
      <c r="E43" s="2">
        <f ca="1">IFERROR(__xludf.DUMMYFUNCTION("""COMPUTED_VALUE"""),6)</f>
        <v>6</v>
      </c>
      <c r="F43" s="2" t="str">
        <f ca="1">IFERROR(__xludf.DUMMYFUNCTION("""COMPUTED_VALUE"""),"Male")</f>
        <v>Male</v>
      </c>
      <c r="G43" s="2" t="b">
        <f ca="1">IFERROR(__xludf.DUMMYFUNCTION("""COMPUTED_VALUE"""),TRUE)</f>
        <v>1</v>
      </c>
    </row>
    <row r="44" spans="1:7" ht="12.5" x14ac:dyDescent="0.25">
      <c r="A44" s="2" t="str">
        <f ca="1">IFERROR(__xludf.DUMMYFUNCTION("""COMPUTED_VALUE"""),"Asher")</f>
        <v>Asher</v>
      </c>
      <c r="B44" s="2" t="str">
        <f ca="1">IFERROR(__xludf.DUMMYFUNCTION("""COMPUTED_VALUE"""),"Young")</f>
        <v>Young</v>
      </c>
      <c r="C44" s="2" t="str">
        <f ca="1">IFERROR(__xludf.DUMMYFUNCTION("""COMPUTED_VALUE"""),"#6 (Sunday, 8:40 - 10:20 am)")</f>
        <v>#6 (Sunday, 8:40 - 10:20 am)</v>
      </c>
      <c r="D44" s="2" t="str">
        <f ca="1">IFERROR(__xludf.DUMMYFUNCTION("""COMPUTED_VALUE"""),"Highland Park")</f>
        <v>Highland Park</v>
      </c>
      <c r="E44" s="2">
        <f ca="1">IFERROR(__xludf.DUMMYFUNCTION("""COMPUTED_VALUE"""),5)</f>
        <v>5</v>
      </c>
      <c r="F44" s="2" t="str">
        <f ca="1">IFERROR(__xludf.DUMMYFUNCTION("""COMPUTED_VALUE"""),"Male")</f>
        <v>Male</v>
      </c>
      <c r="G44" s="2" t="b">
        <f ca="1">IFERROR(__xludf.DUMMYFUNCTION("""COMPUTED_VALUE"""),TRUE)</f>
        <v>1</v>
      </c>
    </row>
    <row r="45" spans="1:7" ht="12.5" x14ac:dyDescent="0.25">
      <c r="A45" s="2" t="str">
        <f ca="1">IFERROR(__xludf.DUMMYFUNCTION("""COMPUTED_VALUE"""),"Ashley")</f>
        <v>Ashley</v>
      </c>
      <c r="B45" s="2" t="str">
        <f ca="1">IFERROR(__xludf.DUMMYFUNCTION("""COMPUTED_VALUE"""),"Xu")</f>
        <v>Xu</v>
      </c>
      <c r="C45" s="2" t="str">
        <f ca="1">IFERROR(__xludf.DUMMYFUNCTION("""COMPUTED_VALUE"""),"#5 (Saturday, 5 - 6:40 pm)")</f>
        <v>#5 (Saturday, 5 - 6:40 pm)</v>
      </c>
      <c r="D45" s="2" t="str">
        <f ca="1">IFERROR(__xludf.DUMMYFUNCTION("""COMPUTED_VALUE"""),"LASA")</f>
        <v>LASA</v>
      </c>
      <c r="E45" s="2">
        <f ca="1">IFERROR(__xludf.DUMMYFUNCTION("""COMPUTED_VALUE"""),11)</f>
        <v>11</v>
      </c>
      <c r="F45" s="2" t="str">
        <f ca="1">IFERROR(__xludf.DUMMYFUNCTION("""COMPUTED_VALUE"""),"Female")</f>
        <v>Female</v>
      </c>
      <c r="G45" s="2" t="b">
        <f ca="1">IFERROR(__xludf.DUMMYFUNCTION("""COMPUTED_VALUE"""),TRUE)</f>
        <v>1</v>
      </c>
    </row>
    <row r="46" spans="1:7" ht="12.5" x14ac:dyDescent="0.25">
      <c r="A46" s="2" t="str">
        <f ca="1">IFERROR(__xludf.DUMMYFUNCTION("""COMPUTED_VALUE"""),"Aspen")</f>
        <v>Aspen</v>
      </c>
      <c r="B46" s="2" t="str">
        <f ca="1">IFERROR(__xludf.DUMMYFUNCTION("""COMPUTED_VALUE"""),"Arbuckle")</f>
        <v>Arbuckle</v>
      </c>
      <c r="C46" s="2" t="str">
        <f ca="1">IFERROR(__xludf.DUMMYFUNCTION("""COMPUTED_VALUE"""),"#5 (Saturday, 5 - 6:40 pm)")</f>
        <v>#5 (Saturday, 5 - 6:40 pm)</v>
      </c>
      <c r="D46" s="2" t="str">
        <f ca="1">IFERROR(__xludf.DUMMYFUNCTION("""COMPUTED_VALUE"""),"Highland Park")</f>
        <v>Highland Park</v>
      </c>
      <c r="E46" s="2">
        <f ca="1">IFERROR(__xludf.DUMMYFUNCTION("""COMPUTED_VALUE"""),5)</f>
        <v>5</v>
      </c>
      <c r="F46" s="2" t="str">
        <f ca="1">IFERROR(__xludf.DUMMYFUNCTION("""COMPUTED_VALUE"""),"Female")</f>
        <v>Female</v>
      </c>
      <c r="G46" s="2" t="b">
        <f ca="1">IFERROR(__xludf.DUMMYFUNCTION("""COMPUTED_VALUE"""),TRUE)</f>
        <v>1</v>
      </c>
    </row>
    <row r="47" spans="1:7" ht="12.5" x14ac:dyDescent="0.25">
      <c r="A47" s="2" t="str">
        <f ca="1">IFERROR(__xludf.DUMMYFUNCTION("""COMPUTED_VALUE"""),"Atlee")</f>
        <v>Atlee</v>
      </c>
      <c r="B47" s="2" t="str">
        <f ca="1">IFERROR(__xludf.DUMMYFUNCTION("""COMPUTED_VALUE"""),"San Miguel-Williams")</f>
        <v>San Miguel-Williams</v>
      </c>
      <c r="C47" s="2" t="str">
        <f ca="1">IFERROR(__xludf.DUMMYFUNCTION("""COMPUTED_VALUE"""),"#4 (Saturday, 3:20 - 5 pm)")</f>
        <v>#4 (Saturday, 3:20 - 5 pm)</v>
      </c>
      <c r="D47" s="2" t="str">
        <f ca="1">IFERROR(__xludf.DUMMYFUNCTION("""COMPUTED_VALUE"""),"Lamar")</f>
        <v>Lamar</v>
      </c>
      <c r="E47" s="2">
        <f ca="1">IFERROR(__xludf.DUMMYFUNCTION("""COMPUTED_VALUE"""),8)</f>
        <v>8</v>
      </c>
      <c r="F47" s="2" t="str">
        <f ca="1">IFERROR(__xludf.DUMMYFUNCTION("""COMPUTED_VALUE"""),"Female")</f>
        <v>Female</v>
      </c>
      <c r="G47" s="2"/>
    </row>
    <row r="48" spans="1:7" ht="12.5" x14ac:dyDescent="0.25">
      <c r="A48" s="2" t="str">
        <f ca="1">IFERROR(__xludf.DUMMYFUNCTION("""COMPUTED_VALUE"""),"Audrey")</f>
        <v>Audrey</v>
      </c>
      <c r="B48" s="2" t="str">
        <f ca="1">IFERROR(__xludf.DUMMYFUNCTION("""COMPUTED_VALUE"""),"Murdock")</f>
        <v>Murdock</v>
      </c>
      <c r="C48" s="2" t="str">
        <f ca="1">IFERROR(__xludf.DUMMYFUNCTION("""COMPUTED_VALUE"""),"#6 (Sunday, 8:40 - 10:20 am)")</f>
        <v>#6 (Sunday, 8:40 - 10:20 am)</v>
      </c>
      <c r="D48" s="2" t="str">
        <f ca="1">IFERROR(__xludf.DUMMYFUNCTION("""COMPUTED_VALUE"""),"LASA")</f>
        <v>LASA</v>
      </c>
      <c r="E48" s="2">
        <f ca="1">IFERROR(__xludf.DUMMYFUNCTION("""COMPUTED_VALUE"""),12)</f>
        <v>12</v>
      </c>
      <c r="F48" s="2" t="str">
        <f ca="1">IFERROR(__xludf.DUMMYFUNCTION("""COMPUTED_VALUE"""),"Female")</f>
        <v>Female</v>
      </c>
      <c r="G48" s="2"/>
    </row>
    <row r="49" spans="1:7" ht="12.5" x14ac:dyDescent="0.25">
      <c r="A49" s="2" t="str">
        <f ca="1">IFERROR(__xludf.DUMMYFUNCTION("""COMPUTED_VALUE"""),"August")</f>
        <v>August</v>
      </c>
      <c r="B49" s="2" t="str">
        <f ca="1">IFERROR(__xludf.DUMMYFUNCTION("""COMPUTED_VALUE"""),"Veselka")</f>
        <v>Veselka</v>
      </c>
      <c r="C49" s="2" t="str">
        <f ca="1">IFERROR(__xludf.DUMMYFUNCTION("""COMPUTED_VALUE"""),"#1 (Saturday, 10:20 am - 12)")</f>
        <v>#1 (Saturday, 10:20 am - 12)</v>
      </c>
      <c r="D49" s="2" t="str">
        <f ca="1">IFERROR(__xludf.DUMMYFUNCTION("""COMPUTED_VALUE"""),"McCallum")</f>
        <v>McCallum</v>
      </c>
      <c r="E49" s="2">
        <f ca="1">IFERROR(__xludf.DUMMYFUNCTION("""COMPUTED_VALUE"""),12)</f>
        <v>12</v>
      </c>
      <c r="F49" s="2" t="str">
        <f ca="1">IFERROR(__xludf.DUMMYFUNCTION("""COMPUTED_VALUE"""),"Female")</f>
        <v>Female</v>
      </c>
      <c r="G49" s="2"/>
    </row>
    <row r="50" spans="1:7" ht="12.5" x14ac:dyDescent="0.25">
      <c r="A50" s="2" t="str">
        <f ca="1">IFERROR(__xludf.DUMMYFUNCTION("""COMPUTED_VALUE"""),"Aurelia")</f>
        <v>Aurelia</v>
      </c>
      <c r="B50" s="2" t="str">
        <f ca="1">IFERROR(__xludf.DUMMYFUNCTION("""COMPUTED_VALUE"""),"Byman")</f>
        <v>Byman</v>
      </c>
      <c r="C50" s="2" t="str">
        <f ca="1">IFERROR(__xludf.DUMMYFUNCTION("""COMPUTED_VALUE"""),"#6 (Sunday, 8:40 - 10:20 am)")</f>
        <v>#6 (Sunday, 8:40 - 10:20 am)</v>
      </c>
      <c r="D50" s="2" t="str">
        <f ca="1">IFERROR(__xludf.DUMMYFUNCTION("""COMPUTED_VALUE"""),"LASA")</f>
        <v>LASA</v>
      </c>
      <c r="E50" s="2">
        <f ca="1">IFERROR(__xludf.DUMMYFUNCTION("""COMPUTED_VALUE"""),12)</f>
        <v>12</v>
      </c>
      <c r="F50" s="2" t="str">
        <f ca="1">IFERROR(__xludf.DUMMYFUNCTION("""COMPUTED_VALUE"""),"Female")</f>
        <v>Female</v>
      </c>
      <c r="G50" s="2"/>
    </row>
    <row r="51" spans="1:7" ht="12.5" x14ac:dyDescent="0.25">
      <c r="A51" s="2" t="str">
        <f ca="1">IFERROR(__xludf.DUMMYFUNCTION("""COMPUTED_VALUE"""),"Austin")</f>
        <v>Austin</v>
      </c>
      <c r="B51" s="2" t="str">
        <f ca="1">IFERROR(__xludf.DUMMYFUNCTION("""COMPUTED_VALUE"""),"Hoffman")</f>
        <v>Hoffman</v>
      </c>
      <c r="C51" s="2" t="str">
        <f ca="1">IFERROR(__xludf.DUMMYFUNCTION("""COMPUTED_VALUE"""),"#7 (Sunday, 10:20 am - noon)")</f>
        <v>#7 (Sunday, 10:20 am - noon)</v>
      </c>
      <c r="D51" s="2" t="str">
        <f ca="1">IFERROR(__xludf.DUMMYFUNCTION("""COMPUTED_VALUE"""),"St Francis")</f>
        <v>St Francis</v>
      </c>
      <c r="E51" s="2">
        <f ca="1">IFERROR(__xludf.DUMMYFUNCTION("""COMPUTED_VALUE"""),7)</f>
        <v>7</v>
      </c>
      <c r="F51" s="2" t="str">
        <f ca="1">IFERROR(__xludf.DUMMYFUNCTION("""COMPUTED_VALUE"""),"Male")</f>
        <v>Male</v>
      </c>
      <c r="G51" s="2" t="b">
        <f ca="1">IFERROR(__xludf.DUMMYFUNCTION("""COMPUTED_VALUE"""),TRUE)</f>
        <v>1</v>
      </c>
    </row>
    <row r="52" spans="1:7" ht="12.5" x14ac:dyDescent="0.25">
      <c r="A52" s="2" t="str">
        <f ca="1">IFERROR(__xludf.DUMMYFUNCTION("""COMPUTED_VALUE"""),"Austin")</f>
        <v>Austin</v>
      </c>
      <c r="B52" s="2" t="str">
        <f ca="1">IFERROR(__xludf.DUMMYFUNCTION("""COMPUTED_VALUE"""),"Liu")</f>
        <v>Liu</v>
      </c>
      <c r="C52" s="2" t="str">
        <f ca="1">IFERROR(__xludf.DUMMYFUNCTION("""COMPUTED_VALUE"""),"#8 (Sunday, noon - 1:40 pm)")</f>
        <v>#8 (Sunday, noon - 1:40 pm)</v>
      </c>
      <c r="D52" s="2" t="str">
        <f ca="1">IFERROR(__xludf.DUMMYFUNCTION("""COMPUTED_VALUE"""),"Kealing")</f>
        <v>Kealing</v>
      </c>
      <c r="E52" s="2">
        <f ca="1">IFERROR(__xludf.DUMMYFUNCTION("""COMPUTED_VALUE"""),7)</f>
        <v>7</v>
      </c>
      <c r="F52" s="2" t="str">
        <f ca="1">IFERROR(__xludf.DUMMYFUNCTION("""COMPUTED_VALUE"""),"Male")</f>
        <v>Male</v>
      </c>
      <c r="G52" s="2"/>
    </row>
    <row r="53" spans="1:7" ht="12.5" x14ac:dyDescent="0.25">
      <c r="A53" s="2" t="str">
        <f ca="1">IFERROR(__xludf.DUMMYFUNCTION("""COMPUTED_VALUE"""),"Ava")</f>
        <v>Ava</v>
      </c>
      <c r="B53" s="2" t="str">
        <f ca="1">IFERROR(__xludf.DUMMYFUNCTION("""COMPUTED_VALUE"""),"Thompson")</f>
        <v>Thompson</v>
      </c>
      <c r="C53" s="2" t="str">
        <f ca="1">IFERROR(__xludf.DUMMYFUNCTION("""COMPUTED_VALUE"""),"#4 (Saturday, 3:20 - 5 pm)")</f>
        <v>#4 (Saturday, 3:20 - 5 pm)</v>
      </c>
      <c r="D53" s="2" t="str">
        <f ca="1">IFERROR(__xludf.DUMMYFUNCTION("""COMPUTED_VALUE"""),"Lamar")</f>
        <v>Lamar</v>
      </c>
      <c r="E53" s="2">
        <f ca="1">IFERROR(__xludf.DUMMYFUNCTION("""COMPUTED_VALUE"""),7)</f>
        <v>7</v>
      </c>
      <c r="F53" s="2" t="str">
        <f ca="1">IFERROR(__xludf.DUMMYFUNCTION("""COMPUTED_VALUE"""),"Female")</f>
        <v>Female</v>
      </c>
      <c r="G53" s="2" t="b">
        <f ca="1">IFERROR(__xludf.DUMMYFUNCTION("""COMPUTED_VALUE"""),TRUE)</f>
        <v>1</v>
      </c>
    </row>
    <row r="54" spans="1:7" ht="12.5" x14ac:dyDescent="0.25">
      <c r="A54" s="2" t="str">
        <f ca="1">IFERROR(__xludf.DUMMYFUNCTION("""COMPUTED_VALUE"""),"Avery")</f>
        <v>Avery</v>
      </c>
      <c r="B54" s="2" t="str">
        <f ca="1">IFERROR(__xludf.DUMMYFUNCTION("""COMPUTED_VALUE"""),"Dillingham")</f>
        <v>Dillingham</v>
      </c>
      <c r="C54" s="2" t="str">
        <f ca="1">IFERROR(__xludf.DUMMYFUNCTION("""COMPUTED_VALUE"""),"#3 (Saturday, 1:40 - 3:20 pm)")</f>
        <v>#3 (Saturday, 1:40 - 3:20 pm)</v>
      </c>
      <c r="D54" s="2" t="str">
        <f ca="1">IFERROR(__xludf.DUMMYFUNCTION("""COMPUTED_VALUE"""),"Ann Richards")</f>
        <v>Ann Richards</v>
      </c>
      <c r="E54" s="2">
        <f ca="1">IFERROR(__xludf.DUMMYFUNCTION("""COMPUTED_VALUE"""),7)</f>
        <v>7</v>
      </c>
      <c r="F54" s="2" t="str">
        <f ca="1">IFERROR(__xludf.DUMMYFUNCTION("""COMPUTED_VALUE"""),"Female")</f>
        <v>Female</v>
      </c>
      <c r="G54" s="2"/>
    </row>
    <row r="55" spans="1:7" ht="12.5" x14ac:dyDescent="0.25">
      <c r="A55" s="2" t="str">
        <f ca="1">IFERROR(__xludf.DUMMYFUNCTION("""COMPUTED_VALUE"""),"Avery")</f>
        <v>Avery</v>
      </c>
      <c r="B55" s="2" t="str">
        <f ca="1">IFERROR(__xludf.DUMMYFUNCTION("""COMPUTED_VALUE"""),"Luther")</f>
        <v>Luther</v>
      </c>
      <c r="C55" s="2" t="str">
        <f ca="1">IFERROR(__xludf.DUMMYFUNCTION("""COMPUTED_VALUE"""),"#8 (Sunday, noon - 1:40 pm)")</f>
        <v>#8 (Sunday, noon - 1:40 pm)</v>
      </c>
      <c r="D55" s="2" t="str">
        <f ca="1">IFERROR(__xludf.DUMMYFUNCTION("""COMPUTED_VALUE"""),"LASA")</f>
        <v>LASA</v>
      </c>
      <c r="E55" s="2">
        <f ca="1">IFERROR(__xludf.DUMMYFUNCTION("""COMPUTED_VALUE"""),11)</f>
        <v>11</v>
      </c>
      <c r="F55" s="2" t="str">
        <f ca="1">IFERROR(__xludf.DUMMYFUNCTION("""COMPUTED_VALUE"""),"Male")</f>
        <v>Male</v>
      </c>
      <c r="G55" s="2"/>
    </row>
    <row r="56" spans="1:7" ht="12.5" x14ac:dyDescent="0.25">
      <c r="A56" s="2" t="str">
        <f ca="1">IFERROR(__xludf.DUMMYFUNCTION("""COMPUTED_VALUE"""),"Ayanna")</f>
        <v>Ayanna</v>
      </c>
      <c r="B56" s="2" t="str">
        <f ca="1">IFERROR(__xludf.DUMMYFUNCTION("""COMPUTED_VALUE"""),"Olsen")</f>
        <v>Olsen</v>
      </c>
      <c r="C56" s="2" t="str">
        <f ca="1">IFERROR(__xludf.DUMMYFUNCTION("""COMPUTED_VALUE"""),"#5 (Saturday, 5 - 6:40 pm)")</f>
        <v>#5 (Saturday, 5 - 6:40 pm)</v>
      </c>
      <c r="D56" s="2" t="str">
        <f ca="1">IFERROR(__xludf.DUMMYFUNCTION("""COMPUTED_VALUE"""),"Ann Richards")</f>
        <v>Ann Richards</v>
      </c>
      <c r="E56" s="2">
        <f ca="1">IFERROR(__xludf.DUMMYFUNCTION("""COMPUTED_VALUE"""),10)</f>
        <v>10</v>
      </c>
      <c r="F56" s="2" t="str">
        <f ca="1">IFERROR(__xludf.DUMMYFUNCTION("""COMPUTED_VALUE"""),"Female")</f>
        <v>Female</v>
      </c>
      <c r="G56" s="2"/>
    </row>
    <row r="57" spans="1:7" ht="12.5" x14ac:dyDescent="0.25">
      <c r="A57" s="2" t="str">
        <f ca="1">IFERROR(__xludf.DUMMYFUNCTION("""COMPUTED_VALUE"""),"Bailey")</f>
        <v>Bailey</v>
      </c>
      <c r="B57" s="2" t="str">
        <f ca="1">IFERROR(__xludf.DUMMYFUNCTION("""COMPUTED_VALUE"""),"Stewart")</f>
        <v>Stewart</v>
      </c>
      <c r="C57" s="2" t="str">
        <f ca="1">IFERROR(__xludf.DUMMYFUNCTION("""COMPUTED_VALUE"""),"#4 (Saturday, 3:20 - 5 pm)")</f>
        <v>#4 (Saturday, 3:20 - 5 pm)</v>
      </c>
      <c r="D57" s="2" t="str">
        <f ca="1">IFERROR(__xludf.DUMMYFUNCTION("""COMPUTED_VALUE"""),"Lamar")</f>
        <v>Lamar</v>
      </c>
      <c r="E57" s="2">
        <f ca="1">IFERROR(__xludf.DUMMYFUNCTION("""COMPUTED_VALUE"""),7)</f>
        <v>7</v>
      </c>
      <c r="F57" s="2" t="str">
        <f ca="1">IFERROR(__xludf.DUMMYFUNCTION("""COMPUTED_VALUE"""),"Female")</f>
        <v>Female</v>
      </c>
      <c r="G57" s="2"/>
    </row>
    <row r="58" spans="1:7" ht="12.5" x14ac:dyDescent="0.25">
      <c r="A58" s="2" t="str">
        <f ca="1">IFERROR(__xludf.DUMMYFUNCTION("""COMPUTED_VALUE"""),"Barrett")</f>
        <v>Barrett</v>
      </c>
      <c r="B58" s="2" t="str">
        <f ca="1">IFERROR(__xludf.DUMMYFUNCTION("""COMPUTED_VALUE"""),"Walker")</f>
        <v>Walker</v>
      </c>
      <c r="C58" s="2" t="str">
        <f ca="1">IFERROR(__xludf.DUMMYFUNCTION("""COMPUTED_VALUE"""),"#6 (Sunday, 8:40 - 10:20 am)")</f>
        <v>#6 (Sunday, 8:40 - 10:20 am)</v>
      </c>
      <c r="D58" s="2" t="str">
        <f ca="1">IFERROR(__xludf.DUMMYFUNCTION("""COMPUTED_VALUE"""),"Kealing")</f>
        <v>Kealing</v>
      </c>
      <c r="E58" s="2">
        <f ca="1">IFERROR(__xludf.DUMMYFUNCTION("""COMPUTED_VALUE"""),6)</f>
        <v>6</v>
      </c>
      <c r="F58" s="2" t="str">
        <f ca="1">IFERROR(__xludf.DUMMYFUNCTION("""COMPUTED_VALUE"""),"Male")</f>
        <v>Male</v>
      </c>
      <c r="G58" s="2" t="b">
        <f ca="1">IFERROR(__xludf.DUMMYFUNCTION("""COMPUTED_VALUE"""),TRUE)</f>
        <v>1</v>
      </c>
    </row>
    <row r="59" spans="1:7" ht="12.5" x14ac:dyDescent="0.25">
      <c r="A59" s="2" t="str">
        <f ca="1">IFERROR(__xludf.DUMMYFUNCTION("""COMPUTED_VALUE"""),"Bea")</f>
        <v>Bea</v>
      </c>
      <c r="B59" s="2" t="str">
        <f ca="1">IFERROR(__xludf.DUMMYFUNCTION("""COMPUTED_VALUE"""),"Levine")</f>
        <v>Levine</v>
      </c>
      <c r="C59" s="2" t="str">
        <f ca="1">IFERROR(__xludf.DUMMYFUNCTION("""COMPUTED_VALUE"""),"#3 (Saturday, 1:40 - 3:20 pm)")</f>
        <v>#3 (Saturday, 1:40 - 3:20 pm)</v>
      </c>
      <c r="D59" s="2" t="str">
        <f ca="1">IFERROR(__xludf.DUMMYFUNCTION("""COMPUTED_VALUE"""),"Lamar")</f>
        <v>Lamar</v>
      </c>
      <c r="E59" s="2">
        <f ca="1">IFERROR(__xludf.DUMMYFUNCTION("""COMPUTED_VALUE"""),7)</f>
        <v>7</v>
      </c>
      <c r="F59" s="2" t="str">
        <f ca="1">IFERROR(__xludf.DUMMYFUNCTION("""COMPUTED_VALUE"""),"Female")</f>
        <v>Female</v>
      </c>
      <c r="G59" s="2"/>
    </row>
    <row r="60" spans="1:7" ht="12.5" x14ac:dyDescent="0.25">
      <c r="A60" s="2" t="str">
        <f ca="1">IFERROR(__xludf.DUMMYFUNCTION("""COMPUTED_VALUE"""),"Beatrice")</f>
        <v>Beatrice</v>
      </c>
      <c r="B60" s="2" t="str">
        <f ca="1">IFERROR(__xludf.DUMMYFUNCTION("""COMPUTED_VALUE"""),"Beckermann")</f>
        <v>Beckermann</v>
      </c>
      <c r="C60" s="2" t="str">
        <f ca="1">IFERROR(__xludf.DUMMYFUNCTION("""COMPUTED_VALUE"""),"#8 (Sunday, noon - 1:40 pm)")</f>
        <v>#8 (Sunday, noon - 1:40 pm)</v>
      </c>
      <c r="D60" s="2" t="str">
        <f ca="1">IFERROR(__xludf.DUMMYFUNCTION("""COMPUTED_VALUE"""),"Lamar")</f>
        <v>Lamar</v>
      </c>
      <c r="E60" s="2">
        <f ca="1">IFERROR(__xludf.DUMMYFUNCTION("""COMPUTED_VALUE"""),6)</f>
        <v>6</v>
      </c>
      <c r="F60" s="2" t="str">
        <f ca="1">IFERROR(__xludf.DUMMYFUNCTION("""COMPUTED_VALUE"""),"Female")</f>
        <v>Female</v>
      </c>
      <c r="G60" s="2" t="b">
        <f ca="1">IFERROR(__xludf.DUMMYFUNCTION("""COMPUTED_VALUE"""),TRUE)</f>
        <v>1</v>
      </c>
    </row>
    <row r="61" spans="1:7" ht="12.5" x14ac:dyDescent="0.25">
      <c r="A61" s="2" t="str">
        <f ca="1">IFERROR(__xludf.DUMMYFUNCTION("""COMPUTED_VALUE"""),"Beatriz")</f>
        <v>Beatriz</v>
      </c>
      <c r="B61" s="2" t="str">
        <f ca="1">IFERROR(__xludf.DUMMYFUNCTION("""COMPUTED_VALUE"""),"Geigel")</f>
        <v>Geigel</v>
      </c>
      <c r="C61" s="2" t="str">
        <f ca="1">IFERROR(__xludf.DUMMYFUNCTION("""COMPUTED_VALUE"""),"#9 (Sunday, 1:40 - 3:20 pm)")</f>
        <v>#9 (Sunday, 1:40 - 3:20 pm)</v>
      </c>
      <c r="D61" s="2" t="str">
        <f ca="1">IFERROR(__xludf.DUMMYFUNCTION("""COMPUTED_VALUE"""),"Ann Richards")</f>
        <v>Ann Richards</v>
      </c>
      <c r="E61" s="2">
        <f ca="1">IFERROR(__xludf.DUMMYFUNCTION("""COMPUTED_VALUE"""),8)</f>
        <v>8</v>
      </c>
      <c r="F61" s="2" t="str">
        <f ca="1">IFERROR(__xludf.DUMMYFUNCTION("""COMPUTED_VALUE"""),"Female")</f>
        <v>Female</v>
      </c>
      <c r="G61" s="2"/>
    </row>
    <row r="62" spans="1:7" ht="12.5" x14ac:dyDescent="0.25">
      <c r="A62" s="2" t="str">
        <f ca="1">IFERROR(__xludf.DUMMYFUNCTION("""COMPUTED_VALUE"""),"Ben")</f>
        <v>Ben</v>
      </c>
      <c r="B62" s="2" t="str">
        <f ca="1">IFERROR(__xludf.DUMMYFUNCTION("""COMPUTED_VALUE"""),"Jeffery")</f>
        <v>Jeffery</v>
      </c>
      <c r="C62" s="2" t="str">
        <f ca="1">IFERROR(__xludf.DUMMYFUNCTION("""COMPUTED_VALUE"""),"#9 (Sunday, 1:40 - 3:20 pm)")</f>
        <v>#9 (Sunday, 1:40 - 3:20 pm)</v>
      </c>
      <c r="D62" s="2" t="str">
        <f ca="1">IFERROR(__xludf.DUMMYFUNCTION("""COMPUTED_VALUE"""),"Ann Richards")</f>
        <v>Ann Richards</v>
      </c>
      <c r="E62" s="2">
        <f ca="1">IFERROR(__xludf.DUMMYFUNCTION("""COMPUTED_VALUE"""),9)</f>
        <v>9</v>
      </c>
      <c r="F62" s="2" t="str">
        <f ca="1">IFERROR(__xludf.DUMMYFUNCTION("""COMPUTED_VALUE"""),"Female")</f>
        <v>Female</v>
      </c>
      <c r="G62" s="2"/>
    </row>
    <row r="63" spans="1:7" ht="12.5" x14ac:dyDescent="0.25">
      <c r="A63" s="2" t="str">
        <f ca="1">IFERROR(__xludf.DUMMYFUNCTION("""COMPUTED_VALUE"""),"Benjamin")</f>
        <v>Benjamin</v>
      </c>
      <c r="B63" s="2" t="str">
        <f ca="1">IFERROR(__xludf.DUMMYFUNCTION("""COMPUTED_VALUE"""),"Musgrave")</f>
        <v>Musgrave</v>
      </c>
      <c r="C63" s="2" t="str">
        <f ca="1">IFERROR(__xludf.DUMMYFUNCTION("""COMPUTED_VALUE"""),"#7 (Sunday, 10:20 am - noon)")</f>
        <v>#7 (Sunday, 10:20 am - noon)</v>
      </c>
      <c r="D63" s="2" t="str">
        <f ca="1">IFERROR(__xludf.DUMMYFUNCTION("""COMPUTED_VALUE"""),"Highland Park")</f>
        <v>Highland Park</v>
      </c>
      <c r="E63" s="2">
        <f ca="1">IFERROR(__xludf.DUMMYFUNCTION("""COMPUTED_VALUE"""),5)</f>
        <v>5</v>
      </c>
      <c r="F63" s="2" t="str">
        <f ca="1">IFERROR(__xludf.DUMMYFUNCTION("""COMPUTED_VALUE"""),"Male")</f>
        <v>Male</v>
      </c>
      <c r="G63" s="2" t="b">
        <f ca="1">IFERROR(__xludf.DUMMYFUNCTION("""COMPUTED_VALUE"""),TRUE)</f>
        <v>1</v>
      </c>
    </row>
    <row r="64" spans="1:7" ht="12.5" x14ac:dyDescent="0.25">
      <c r="A64" s="2" t="str">
        <f ca="1">IFERROR(__xludf.DUMMYFUNCTION("""COMPUTED_VALUE"""),"Benjamin")</f>
        <v>Benjamin</v>
      </c>
      <c r="B64" s="2" t="str">
        <f ca="1">IFERROR(__xludf.DUMMYFUNCTION("""COMPUTED_VALUE"""),"Spitta")</f>
        <v>Spitta</v>
      </c>
      <c r="C64" s="2" t="str">
        <f ca="1">IFERROR(__xludf.DUMMYFUNCTION("""COMPUTED_VALUE"""),"#7 (Sunday, 10:20 am - noon)")</f>
        <v>#7 (Sunday, 10:20 am - noon)</v>
      </c>
      <c r="D64" s="2" t="str">
        <f ca="1">IFERROR(__xludf.DUMMYFUNCTION("""COMPUTED_VALUE"""),"LASA")</f>
        <v>LASA</v>
      </c>
      <c r="E64" s="2">
        <f ca="1">IFERROR(__xludf.DUMMYFUNCTION("""COMPUTED_VALUE"""),9)</f>
        <v>9</v>
      </c>
      <c r="F64" s="2" t="str">
        <f ca="1">IFERROR(__xludf.DUMMYFUNCTION("""COMPUTED_VALUE"""),"Male")</f>
        <v>Male</v>
      </c>
      <c r="G64" s="2"/>
    </row>
    <row r="65" spans="1:7" ht="12.5" x14ac:dyDescent="0.25">
      <c r="A65" s="2" t="str">
        <f ca="1">IFERROR(__xludf.DUMMYFUNCTION("""COMPUTED_VALUE"""),"Benjamin")</f>
        <v>Benjamin</v>
      </c>
      <c r="B65" s="2" t="str">
        <f ca="1">IFERROR(__xludf.DUMMYFUNCTION("""COMPUTED_VALUE"""),"Wilson")</f>
        <v>Wilson</v>
      </c>
      <c r="C65" s="2" t="str">
        <f ca="1">IFERROR(__xludf.DUMMYFUNCTION("""COMPUTED_VALUE"""),"#6 (Sunday, 8:40 - 10:20 am)")</f>
        <v>#6 (Sunday, 8:40 - 10:20 am)</v>
      </c>
      <c r="D65" s="2" t="str">
        <f ca="1">IFERROR(__xludf.DUMMYFUNCTION("""COMPUTED_VALUE"""),"LASA")</f>
        <v>LASA</v>
      </c>
      <c r="E65" s="2">
        <f ca="1">IFERROR(__xludf.DUMMYFUNCTION("""COMPUTED_VALUE"""),12)</f>
        <v>12</v>
      </c>
      <c r="F65" s="2" t="str">
        <f ca="1">IFERROR(__xludf.DUMMYFUNCTION("""COMPUTED_VALUE"""),"Male")</f>
        <v>Male</v>
      </c>
      <c r="G65" s="2" t="b">
        <f ca="1">IFERROR(__xludf.DUMMYFUNCTION("""COMPUTED_VALUE"""),TRUE)</f>
        <v>1</v>
      </c>
    </row>
    <row r="66" spans="1:7" ht="12.5" x14ac:dyDescent="0.25">
      <c r="A66" s="2" t="str">
        <f ca="1">IFERROR(__xludf.DUMMYFUNCTION("""COMPUTED_VALUE"""),"Bennett")</f>
        <v>Bennett</v>
      </c>
      <c r="B66" s="2" t="str">
        <f ca="1">IFERROR(__xludf.DUMMYFUNCTION("""COMPUTED_VALUE"""),"Kerr")</f>
        <v>Kerr</v>
      </c>
      <c r="C66" s="2" t="str">
        <f ca="1">IFERROR(__xludf.DUMMYFUNCTION("""COMPUTED_VALUE"""),"#9 (Sunday, 1:40 - 3:20 pm)")</f>
        <v>#9 (Sunday, 1:40 - 3:20 pm)</v>
      </c>
      <c r="D66" s="2" t="str">
        <f ca="1">IFERROR(__xludf.DUMMYFUNCTION("""COMPUTED_VALUE"""),"Magellan")</f>
        <v>Magellan</v>
      </c>
      <c r="E66" s="2">
        <f ca="1">IFERROR(__xludf.DUMMYFUNCTION("""COMPUTED_VALUE"""),8)</f>
        <v>8</v>
      </c>
      <c r="F66" s="2" t="str">
        <f ca="1">IFERROR(__xludf.DUMMYFUNCTION("""COMPUTED_VALUE"""),"Male")</f>
        <v>Male</v>
      </c>
      <c r="G66" s="2"/>
    </row>
    <row r="67" spans="1:7" ht="12.5" x14ac:dyDescent="0.25">
      <c r="A67" s="2" t="str">
        <f ca="1">IFERROR(__xludf.DUMMYFUNCTION("""COMPUTED_VALUE"""),"Bernard")</f>
        <v>Bernard</v>
      </c>
      <c r="B67" s="2" t="str">
        <f ca="1">IFERROR(__xludf.DUMMYFUNCTION("""COMPUTED_VALUE"""),"Gross")</f>
        <v>Gross</v>
      </c>
      <c r="C67" s="2" t="str">
        <f ca="1">IFERROR(__xludf.DUMMYFUNCTION("""COMPUTED_VALUE"""),"#6 (Sunday, 8:40 - 10:20 am)")</f>
        <v>#6 (Sunday, 8:40 - 10:20 am)</v>
      </c>
      <c r="D67" s="2" t="str">
        <f ca="1">IFERROR(__xludf.DUMMYFUNCTION("""COMPUTED_VALUE"""),"Lamar")</f>
        <v>Lamar</v>
      </c>
      <c r="E67" s="2">
        <f ca="1">IFERROR(__xludf.DUMMYFUNCTION("""COMPUTED_VALUE"""),7)</f>
        <v>7</v>
      </c>
      <c r="F67" s="2" t="str">
        <f ca="1">IFERROR(__xludf.DUMMYFUNCTION("""COMPUTED_VALUE"""),"Male")</f>
        <v>Male</v>
      </c>
      <c r="G67" s="2"/>
    </row>
    <row r="68" spans="1:7" ht="12.5" x14ac:dyDescent="0.25">
      <c r="A68" s="2" t="str">
        <f ca="1">IFERROR(__xludf.DUMMYFUNCTION("""COMPUTED_VALUE"""),"Bess")</f>
        <v>Bess</v>
      </c>
      <c r="B68" s="2" t="str">
        <f ca="1">IFERROR(__xludf.DUMMYFUNCTION("""COMPUTED_VALUE"""),"Holzband")</f>
        <v>Holzband</v>
      </c>
      <c r="C68" s="2" t="str">
        <f ca="1">IFERROR(__xludf.DUMMYFUNCTION("""COMPUTED_VALUE"""),"#7 (Sunday, 10:20 am - noon)")</f>
        <v>#7 (Sunday, 10:20 am - noon)</v>
      </c>
      <c r="D68" s="2" t="str">
        <f ca="1">IFERROR(__xludf.DUMMYFUNCTION("""COMPUTED_VALUE"""),"Highland Park")</f>
        <v>Highland Park</v>
      </c>
      <c r="E68" s="2">
        <f ca="1">IFERROR(__xludf.DUMMYFUNCTION("""COMPUTED_VALUE"""),5)</f>
        <v>5</v>
      </c>
      <c r="F68" s="2" t="str">
        <f ca="1">IFERROR(__xludf.DUMMYFUNCTION("""COMPUTED_VALUE"""),"Female")</f>
        <v>Female</v>
      </c>
      <c r="G68" s="2" t="b">
        <f ca="1">IFERROR(__xludf.DUMMYFUNCTION("""COMPUTED_VALUE"""),TRUE)</f>
        <v>1</v>
      </c>
    </row>
    <row r="69" spans="1:7" ht="12.5" x14ac:dyDescent="0.25">
      <c r="A69" s="2" t="str">
        <f ca="1">IFERROR(__xludf.DUMMYFUNCTION("""COMPUTED_VALUE"""),"Bobby")</f>
        <v>Bobby</v>
      </c>
      <c r="B69" s="2" t="str">
        <f ca="1">IFERROR(__xludf.DUMMYFUNCTION("""COMPUTED_VALUE"""),"Latsha")</f>
        <v>Latsha</v>
      </c>
      <c r="C69" s="2" t="str">
        <f ca="1">IFERROR(__xludf.DUMMYFUNCTION("""COMPUTED_VALUE"""),"#2 (Saturday, 12 - 1:40 pm)")</f>
        <v>#2 (Saturday, 12 - 1:40 pm)</v>
      </c>
      <c r="D69" s="2" t="str">
        <f ca="1">IFERROR(__xludf.DUMMYFUNCTION("""COMPUTED_VALUE"""),"Lamar")</f>
        <v>Lamar</v>
      </c>
      <c r="E69" s="2">
        <f ca="1">IFERROR(__xludf.DUMMYFUNCTION("""COMPUTED_VALUE"""),8)</f>
        <v>8</v>
      </c>
      <c r="F69" s="2" t="str">
        <f ca="1">IFERROR(__xludf.DUMMYFUNCTION("""COMPUTED_VALUE"""),"Male")</f>
        <v>Male</v>
      </c>
      <c r="G69" s="2"/>
    </row>
    <row r="70" spans="1:7" ht="12.5" x14ac:dyDescent="0.25">
      <c r="A70" s="2" t="str">
        <f ca="1">IFERROR(__xludf.DUMMYFUNCTION("""COMPUTED_VALUE"""),"Bobby")</f>
        <v>Bobby</v>
      </c>
      <c r="B70" s="2" t="str">
        <f ca="1">IFERROR(__xludf.DUMMYFUNCTION("""COMPUTED_VALUE"""),"Napoles")</f>
        <v>Napoles</v>
      </c>
      <c r="C70" s="2" t="str">
        <f ca="1">IFERROR(__xludf.DUMMYFUNCTION("""COMPUTED_VALUE"""),"#3 (Saturday, 1:40 - 3:20 pm)")</f>
        <v>#3 (Saturday, 1:40 - 3:20 pm)</v>
      </c>
      <c r="D70" s="2" t="str">
        <f ca="1">IFERROR(__xludf.DUMMYFUNCTION("""COMPUTED_VALUE"""),"Highland Park")</f>
        <v>Highland Park</v>
      </c>
      <c r="E70" s="2">
        <f ca="1">IFERROR(__xludf.DUMMYFUNCTION("""COMPUTED_VALUE"""),5)</f>
        <v>5</v>
      </c>
      <c r="F70" s="2" t="str">
        <f ca="1">IFERROR(__xludf.DUMMYFUNCTION("""COMPUTED_VALUE"""),"Male")</f>
        <v>Male</v>
      </c>
      <c r="G70" s="2" t="b">
        <f ca="1">IFERROR(__xludf.DUMMYFUNCTION("""COMPUTED_VALUE"""),TRUE)</f>
        <v>1</v>
      </c>
    </row>
    <row r="71" spans="1:7" ht="12.5" x14ac:dyDescent="0.25">
      <c r="A71" s="2" t="str">
        <f ca="1">IFERROR(__xludf.DUMMYFUNCTION("""COMPUTED_VALUE"""),"Bonnie")</f>
        <v>Bonnie</v>
      </c>
      <c r="B71" s="2" t="str">
        <f ca="1">IFERROR(__xludf.DUMMYFUNCTION("""COMPUTED_VALUE"""),"Wisrodt")</f>
        <v>Wisrodt</v>
      </c>
      <c r="C71" s="2" t="str">
        <f ca="1">IFERROR(__xludf.DUMMYFUNCTION("""COMPUTED_VALUE"""),"#8 (Sunday, noon - 1:40 pm)")</f>
        <v>#8 (Sunday, noon - 1:40 pm)</v>
      </c>
      <c r="D71" s="2" t="str">
        <f ca="1">IFERROR(__xludf.DUMMYFUNCTION("""COMPUTED_VALUE"""),"Ann Richards")</f>
        <v>Ann Richards</v>
      </c>
      <c r="E71" s="2">
        <f ca="1">IFERROR(__xludf.DUMMYFUNCTION("""COMPUTED_VALUE"""),8)</f>
        <v>8</v>
      </c>
      <c r="F71" s="2" t="str">
        <f ca="1">IFERROR(__xludf.DUMMYFUNCTION("""COMPUTED_VALUE"""),"Female")</f>
        <v>Female</v>
      </c>
      <c r="G71" s="2"/>
    </row>
    <row r="72" spans="1:7" ht="12.5" x14ac:dyDescent="0.25">
      <c r="A72" s="2" t="str">
        <f ca="1">IFERROR(__xludf.DUMMYFUNCTION("""COMPUTED_VALUE"""),"Bowen")</f>
        <v>Bowen</v>
      </c>
      <c r="B72" s="2" t="str">
        <f ca="1">IFERROR(__xludf.DUMMYFUNCTION("""COMPUTED_VALUE"""),"Floyd")</f>
        <v>Floyd</v>
      </c>
      <c r="C72" s="2" t="str">
        <f ca="1">IFERROR(__xludf.DUMMYFUNCTION("""COMPUTED_VALUE"""),"#3 (Saturday, 1:40 - 3:20 pm)")</f>
        <v>#3 (Saturday, 1:40 - 3:20 pm)</v>
      </c>
      <c r="D72" s="2" t="str">
        <f ca="1">IFERROR(__xludf.DUMMYFUNCTION("""COMPUTED_VALUE"""),"Lamar")</f>
        <v>Lamar</v>
      </c>
      <c r="E72" s="2">
        <f ca="1">IFERROR(__xludf.DUMMYFUNCTION("""COMPUTED_VALUE"""),8)</f>
        <v>8</v>
      </c>
      <c r="F72" s="2" t="str">
        <f ca="1">IFERROR(__xludf.DUMMYFUNCTION("""COMPUTED_VALUE"""),"Male")</f>
        <v>Male</v>
      </c>
      <c r="G72" s="2"/>
    </row>
    <row r="73" spans="1:7" ht="12.5" x14ac:dyDescent="0.25">
      <c r="A73" s="2" t="str">
        <f ca="1">IFERROR(__xludf.DUMMYFUNCTION("""COMPUTED_VALUE"""),"Brendan")</f>
        <v>Brendan</v>
      </c>
      <c r="B73" s="2" t="str">
        <f ca="1">IFERROR(__xludf.DUMMYFUNCTION("""COMPUTED_VALUE"""),"McGrath")</f>
        <v>McGrath</v>
      </c>
      <c r="C73" s="2" t="str">
        <f ca="1">IFERROR(__xludf.DUMMYFUNCTION("""COMPUTED_VALUE"""),"#7 (Sunday, 10:20 am - noon)")</f>
        <v>#7 (Sunday, 10:20 am - noon)</v>
      </c>
      <c r="D73" s="2" t="str">
        <f ca="1">IFERROR(__xludf.DUMMYFUNCTION("""COMPUTED_VALUE"""),"Lamar")</f>
        <v>Lamar</v>
      </c>
      <c r="E73" s="2">
        <f ca="1">IFERROR(__xludf.DUMMYFUNCTION("""COMPUTED_VALUE"""),7)</f>
        <v>7</v>
      </c>
      <c r="F73" s="2" t="str">
        <f ca="1">IFERROR(__xludf.DUMMYFUNCTION("""COMPUTED_VALUE"""),"Male")</f>
        <v>Male</v>
      </c>
      <c r="G73" s="2"/>
    </row>
    <row r="74" spans="1:7" ht="12.5" x14ac:dyDescent="0.25">
      <c r="A74" s="2" t="str">
        <f ca="1">IFERROR(__xludf.DUMMYFUNCTION("""COMPUTED_VALUE"""),"Brett")</f>
        <v>Brett</v>
      </c>
      <c r="B74" s="2" t="str">
        <f ca="1">IFERROR(__xludf.DUMMYFUNCTION("""COMPUTED_VALUE"""),"Elkins")</f>
        <v>Elkins</v>
      </c>
      <c r="C74" s="2" t="str">
        <f ca="1">IFERROR(__xludf.DUMMYFUNCTION("""COMPUTED_VALUE"""),"#4 (Saturday, 3:20 - 5 pm)")</f>
        <v>#4 (Saturday, 3:20 - 5 pm)</v>
      </c>
      <c r="D74" s="2" t="str">
        <f ca="1">IFERROR(__xludf.DUMMYFUNCTION("""COMPUTED_VALUE"""),"Magellan")</f>
        <v>Magellan</v>
      </c>
      <c r="E74" s="2">
        <f ca="1">IFERROR(__xludf.DUMMYFUNCTION("""COMPUTED_VALUE"""),7)</f>
        <v>7</v>
      </c>
      <c r="F74" s="2" t="str">
        <f ca="1">IFERROR(__xludf.DUMMYFUNCTION("""COMPUTED_VALUE"""),"Female")</f>
        <v>Female</v>
      </c>
      <c r="G74" s="2"/>
    </row>
    <row r="75" spans="1:7" ht="12.5" x14ac:dyDescent="0.25">
      <c r="A75" s="2" t="str">
        <f ca="1">IFERROR(__xludf.DUMMYFUNCTION("""COMPUTED_VALUE"""),"Britt")</f>
        <v>Britt</v>
      </c>
      <c r="B75" s="2" t="str">
        <f ca="1">IFERROR(__xludf.DUMMYFUNCTION("""COMPUTED_VALUE"""),"Magee")</f>
        <v>Magee</v>
      </c>
      <c r="C75" s="2" t="str">
        <f ca="1">IFERROR(__xludf.DUMMYFUNCTION("""COMPUTED_VALUE"""),"#6 (Sunday, 8:40 - 10:20 am)")</f>
        <v>#6 (Sunday, 8:40 - 10:20 am)</v>
      </c>
      <c r="D75" s="2" t="str">
        <f ca="1">IFERROR(__xludf.DUMMYFUNCTION("""COMPUTED_VALUE"""),"Lamar")</f>
        <v>Lamar</v>
      </c>
      <c r="E75" s="2">
        <f ca="1">IFERROR(__xludf.DUMMYFUNCTION("""COMPUTED_VALUE"""),6)</f>
        <v>6</v>
      </c>
      <c r="F75" s="2" t="str">
        <f ca="1">IFERROR(__xludf.DUMMYFUNCTION("""COMPUTED_VALUE"""),"Female")</f>
        <v>Female</v>
      </c>
      <c r="G75" s="2" t="b">
        <f ca="1">IFERROR(__xludf.DUMMYFUNCTION("""COMPUTED_VALUE"""),TRUE)</f>
        <v>1</v>
      </c>
    </row>
    <row r="76" spans="1:7" ht="12.5" x14ac:dyDescent="0.25">
      <c r="A76" s="2" t="str">
        <f ca="1">IFERROR(__xludf.DUMMYFUNCTION("""COMPUTED_VALUE"""),"Burke")</f>
        <v>Burke</v>
      </c>
      <c r="B76" s="2" t="str">
        <f ca="1">IFERROR(__xludf.DUMMYFUNCTION("""COMPUTED_VALUE"""),"Magee")</f>
        <v>Magee</v>
      </c>
      <c r="C76" s="2" t="str">
        <f ca="1">IFERROR(__xludf.DUMMYFUNCTION("""COMPUTED_VALUE"""),"#6 (Sunday, 8:40 - 10:20 am)")</f>
        <v>#6 (Sunday, 8:40 - 10:20 am)</v>
      </c>
      <c r="D76" s="2" t="str">
        <f ca="1">IFERROR(__xludf.DUMMYFUNCTION("""COMPUTED_VALUE"""),"Lamar")</f>
        <v>Lamar</v>
      </c>
      <c r="E76" s="2">
        <f ca="1">IFERROR(__xludf.DUMMYFUNCTION("""COMPUTED_VALUE"""),8)</f>
        <v>8</v>
      </c>
      <c r="F76" s="2" t="str">
        <f ca="1">IFERROR(__xludf.DUMMYFUNCTION("""COMPUTED_VALUE"""),"Male")</f>
        <v>Male</v>
      </c>
      <c r="G76" s="2"/>
    </row>
    <row r="77" spans="1:7" ht="12.5" x14ac:dyDescent="0.25">
      <c r="A77" s="2" t="str">
        <f ca="1">IFERROR(__xludf.DUMMYFUNCTION("""COMPUTED_VALUE"""),"Cailan")</f>
        <v>Cailan</v>
      </c>
      <c r="B77" s="2" t="str">
        <f ca="1">IFERROR(__xludf.DUMMYFUNCTION("""COMPUTED_VALUE"""),"Block")</f>
        <v>Block</v>
      </c>
      <c r="C77" s="2" t="str">
        <f ca="1">IFERROR(__xludf.DUMMYFUNCTION("""COMPUTED_VALUE"""),"#2 (Saturday, 12 - 1:40 pm)")</f>
        <v>#2 (Saturday, 12 - 1:40 pm)</v>
      </c>
      <c r="D77" s="2" t="str">
        <f ca="1">IFERROR(__xludf.DUMMYFUNCTION("""COMPUTED_VALUE"""),"Kealing")</f>
        <v>Kealing</v>
      </c>
      <c r="E77" s="2">
        <f ca="1">IFERROR(__xludf.DUMMYFUNCTION("""COMPUTED_VALUE"""),6)</f>
        <v>6</v>
      </c>
      <c r="F77" s="2" t="str">
        <f ca="1">IFERROR(__xludf.DUMMYFUNCTION("""COMPUTED_VALUE"""),"Male")</f>
        <v>Male</v>
      </c>
      <c r="G77" s="2"/>
    </row>
    <row r="78" spans="1:7" ht="12.5" x14ac:dyDescent="0.25">
      <c r="A78" s="2" t="str">
        <f ca="1">IFERROR(__xludf.DUMMYFUNCTION("""COMPUTED_VALUE"""),"Cain")</f>
        <v>Cain</v>
      </c>
      <c r="B78" s="2" t="str">
        <f ca="1">IFERROR(__xludf.DUMMYFUNCTION("""COMPUTED_VALUE"""),"Darling")</f>
        <v>Darling</v>
      </c>
      <c r="C78" s="2" t="str">
        <f ca="1">IFERROR(__xludf.DUMMYFUNCTION("""COMPUTED_VALUE"""),"#6 (Sunday, 8:40 - 10:20 am)")</f>
        <v>#6 (Sunday, 8:40 - 10:20 am)</v>
      </c>
      <c r="D78" s="2" t="str">
        <f ca="1">IFERROR(__xludf.DUMMYFUNCTION("""COMPUTED_VALUE"""),"LASA")</f>
        <v>LASA</v>
      </c>
      <c r="E78" s="2">
        <f ca="1">IFERROR(__xludf.DUMMYFUNCTION("""COMPUTED_VALUE"""),12)</f>
        <v>12</v>
      </c>
      <c r="F78" s="2" t="str">
        <f ca="1">IFERROR(__xludf.DUMMYFUNCTION("""COMPUTED_VALUE"""),"Male")</f>
        <v>Male</v>
      </c>
      <c r="G78" s="2"/>
    </row>
    <row r="79" spans="1:7" ht="12.5" x14ac:dyDescent="0.25">
      <c r="A79" s="2" t="str">
        <f ca="1">IFERROR(__xludf.DUMMYFUNCTION("""COMPUTED_VALUE"""),"Cal")</f>
        <v>Cal</v>
      </c>
      <c r="B79" s="2" t="str">
        <f ca="1">IFERROR(__xludf.DUMMYFUNCTION("""COMPUTED_VALUE"""),"Boruff")</f>
        <v>Boruff</v>
      </c>
      <c r="C79" s="2" t="str">
        <f ca="1">IFERROR(__xludf.DUMMYFUNCTION("""COMPUTED_VALUE"""),"#9 (Sunday, 1:40 - 3:20 pm)")</f>
        <v>#9 (Sunday, 1:40 - 3:20 pm)</v>
      </c>
      <c r="D79" s="2" t="str">
        <f ca="1">IFERROR(__xludf.DUMMYFUNCTION("""COMPUTED_VALUE"""),"McCallum")</f>
        <v>McCallum</v>
      </c>
      <c r="E79" s="2">
        <f ca="1">IFERROR(__xludf.DUMMYFUNCTION("""COMPUTED_VALUE"""),10)</f>
        <v>10</v>
      </c>
      <c r="F79" s="2" t="str">
        <f ca="1">IFERROR(__xludf.DUMMYFUNCTION("""COMPUTED_VALUE"""),"Male")</f>
        <v>Male</v>
      </c>
      <c r="G79" s="2"/>
    </row>
    <row r="80" spans="1:7" ht="12.5" x14ac:dyDescent="0.25">
      <c r="A80" s="2" t="str">
        <f ca="1">IFERROR(__xludf.DUMMYFUNCTION("""COMPUTED_VALUE"""),"Camila")</f>
        <v>Camila</v>
      </c>
      <c r="B80" s="2" t="str">
        <f ca="1">IFERROR(__xludf.DUMMYFUNCTION("""COMPUTED_VALUE"""),"Bosquez")</f>
        <v>Bosquez</v>
      </c>
      <c r="C80" s="2" t="str">
        <f ca="1">IFERROR(__xludf.DUMMYFUNCTION("""COMPUTED_VALUE"""),"#5 (Saturday, 5 - 6:40 pm)")</f>
        <v>#5 (Saturday, 5 - 6:40 pm)</v>
      </c>
      <c r="D80" s="2" t="str">
        <f ca="1">IFERROR(__xludf.DUMMYFUNCTION("""COMPUTED_VALUE"""),"LASA")</f>
        <v>LASA</v>
      </c>
      <c r="E80" s="2">
        <f ca="1">IFERROR(__xludf.DUMMYFUNCTION("""COMPUTED_VALUE"""),12)</f>
        <v>12</v>
      </c>
      <c r="F80" s="2" t="str">
        <f ca="1">IFERROR(__xludf.DUMMYFUNCTION("""COMPUTED_VALUE"""),"Male")</f>
        <v>Male</v>
      </c>
      <c r="G80" s="2"/>
    </row>
    <row r="81" spans="1:7" ht="12.5" x14ac:dyDescent="0.25">
      <c r="A81" s="2" t="str">
        <f ca="1">IFERROR(__xludf.DUMMYFUNCTION("""COMPUTED_VALUE"""),"Campbell")</f>
        <v>Campbell</v>
      </c>
      <c r="B81" s="2" t="str">
        <f ca="1">IFERROR(__xludf.DUMMYFUNCTION("""COMPUTED_VALUE"""),"Schroeder")</f>
        <v>Schroeder</v>
      </c>
      <c r="C81" s="2" t="str">
        <f ca="1">IFERROR(__xludf.DUMMYFUNCTION("""COMPUTED_VALUE"""),"#9 (Sunday, 1:40 - 3:20 pm)")</f>
        <v>#9 (Sunday, 1:40 - 3:20 pm)</v>
      </c>
      <c r="D81" s="2" t="str">
        <f ca="1">IFERROR(__xludf.DUMMYFUNCTION("""COMPUTED_VALUE"""),"Lamar")</f>
        <v>Lamar</v>
      </c>
      <c r="E81" s="2">
        <f ca="1">IFERROR(__xludf.DUMMYFUNCTION("""COMPUTED_VALUE"""),8)</f>
        <v>8</v>
      </c>
      <c r="F81" s="2" t="str">
        <f ca="1">IFERROR(__xludf.DUMMYFUNCTION("""COMPUTED_VALUE"""),"Female")</f>
        <v>Female</v>
      </c>
      <c r="G81" s="2"/>
    </row>
    <row r="82" spans="1:7" ht="12.5" x14ac:dyDescent="0.25">
      <c r="A82" s="2" t="str">
        <f ca="1">IFERROR(__xludf.DUMMYFUNCTION("""COMPUTED_VALUE"""),"Camryn")</f>
        <v>Camryn</v>
      </c>
      <c r="B82" s="2" t="str">
        <f ca="1">IFERROR(__xludf.DUMMYFUNCTION("""COMPUTED_VALUE"""),"Conley")</f>
        <v>Conley</v>
      </c>
      <c r="C82" s="2" t="str">
        <f ca="1">IFERROR(__xludf.DUMMYFUNCTION("""COMPUTED_VALUE"""),"#6 (Sunday, 8:40 - 10:20 am)")</f>
        <v>#6 (Sunday, 8:40 - 10:20 am)</v>
      </c>
      <c r="D82" s="2" t="str">
        <f ca="1">IFERROR(__xludf.DUMMYFUNCTION("""COMPUTED_VALUE"""),"Ann Richards")</f>
        <v>Ann Richards</v>
      </c>
      <c r="E82" s="2">
        <f ca="1">IFERROR(__xludf.DUMMYFUNCTION("""COMPUTED_VALUE"""),8)</f>
        <v>8</v>
      </c>
      <c r="F82" s="2" t="str">
        <f ca="1">IFERROR(__xludf.DUMMYFUNCTION("""COMPUTED_VALUE"""),"Female")</f>
        <v>Female</v>
      </c>
      <c r="G82" s="2"/>
    </row>
    <row r="83" spans="1:7" ht="12.5" x14ac:dyDescent="0.25">
      <c r="A83" s="2" t="str">
        <f ca="1">IFERROR(__xludf.DUMMYFUNCTION("""COMPUTED_VALUE"""),"Carley")</f>
        <v>Carley</v>
      </c>
      <c r="B83" s="2" t="str">
        <f ca="1">IFERROR(__xludf.DUMMYFUNCTION("""COMPUTED_VALUE"""),"Lardizabal")</f>
        <v>Lardizabal</v>
      </c>
      <c r="C83" s="2" t="str">
        <f ca="1">IFERROR(__xludf.DUMMYFUNCTION("""COMPUTED_VALUE"""),"#1 (Saturday, 10:20 am - 12)")</f>
        <v>#1 (Saturday, 10:20 am - 12)</v>
      </c>
      <c r="D83" s="2" t="str">
        <f ca="1">IFERROR(__xludf.DUMMYFUNCTION("""COMPUTED_VALUE"""),"McCallum")</f>
        <v>McCallum</v>
      </c>
      <c r="E83" s="2">
        <f ca="1">IFERROR(__xludf.DUMMYFUNCTION("""COMPUTED_VALUE"""),11)</f>
        <v>11</v>
      </c>
      <c r="F83" s="2" t="str">
        <f ca="1">IFERROR(__xludf.DUMMYFUNCTION("""COMPUTED_VALUE"""),"Female")</f>
        <v>Female</v>
      </c>
      <c r="G83" s="2"/>
    </row>
    <row r="84" spans="1:7" ht="12.5" x14ac:dyDescent="0.25">
      <c r="A84" s="2" t="str">
        <f ca="1">IFERROR(__xludf.DUMMYFUNCTION("""COMPUTED_VALUE"""),"Carolina")</f>
        <v>Carolina</v>
      </c>
      <c r="B84" s="2" t="str">
        <f ca="1">IFERROR(__xludf.DUMMYFUNCTION("""COMPUTED_VALUE"""),"Ubalde")</f>
        <v>Ubalde</v>
      </c>
      <c r="C84" s="2" t="str">
        <f ca="1">IFERROR(__xludf.DUMMYFUNCTION("""COMPUTED_VALUE"""),"#7 (Sunday, 10:20 am - noon)")</f>
        <v>#7 (Sunday, 10:20 am - noon)</v>
      </c>
      <c r="D84" s="2" t="str">
        <f ca="1">IFERROR(__xludf.DUMMYFUNCTION("""COMPUTED_VALUE"""),"Magellan")</f>
        <v>Magellan</v>
      </c>
      <c r="E84" s="2">
        <f ca="1">IFERROR(__xludf.DUMMYFUNCTION("""COMPUTED_VALUE"""),8)</f>
        <v>8</v>
      </c>
      <c r="F84" s="2" t="str">
        <f ca="1">IFERROR(__xludf.DUMMYFUNCTION("""COMPUTED_VALUE"""),"Female")</f>
        <v>Female</v>
      </c>
      <c r="G84" s="2"/>
    </row>
    <row r="85" spans="1:7" ht="12.5" x14ac:dyDescent="0.25">
      <c r="A85" s="2" t="str">
        <f ca="1">IFERROR(__xludf.DUMMYFUNCTION("""COMPUTED_VALUE"""),"Caroline")</f>
        <v>Caroline</v>
      </c>
      <c r="B85" s="2" t="str">
        <f ca="1">IFERROR(__xludf.DUMMYFUNCTION("""COMPUTED_VALUE"""),"Browne")</f>
        <v>Browne</v>
      </c>
      <c r="C85" s="2" t="str">
        <f ca="1">IFERROR(__xludf.DUMMYFUNCTION("""COMPUTED_VALUE"""),"#8 (Sunday, noon - 1:40 pm)")</f>
        <v>#8 (Sunday, noon - 1:40 pm)</v>
      </c>
      <c r="D85" s="2" t="str">
        <f ca="1">IFERROR(__xludf.DUMMYFUNCTION("""COMPUTED_VALUE"""),"LASA")</f>
        <v>LASA</v>
      </c>
      <c r="E85" s="2">
        <f ca="1">IFERROR(__xludf.DUMMYFUNCTION("""COMPUTED_VALUE"""),10)</f>
        <v>10</v>
      </c>
      <c r="F85" s="2" t="str">
        <f ca="1">IFERROR(__xludf.DUMMYFUNCTION("""COMPUTED_VALUE"""),"Female")</f>
        <v>Female</v>
      </c>
      <c r="G85" s="2"/>
    </row>
    <row r="86" spans="1:7" ht="12.5" x14ac:dyDescent="0.25">
      <c r="A86" s="2" t="str">
        <f ca="1">IFERROR(__xludf.DUMMYFUNCTION("""COMPUTED_VALUE"""),"Caroline")</f>
        <v>Caroline</v>
      </c>
      <c r="B86" s="2" t="str">
        <f ca="1">IFERROR(__xludf.DUMMYFUNCTION("""COMPUTED_VALUE"""),"Ornelas")</f>
        <v>Ornelas</v>
      </c>
      <c r="C86" s="2" t="str">
        <f ca="1">IFERROR(__xludf.DUMMYFUNCTION("""COMPUTED_VALUE"""),"#8 (Sunday, noon - 1:40 pm)")</f>
        <v>#8 (Sunday, noon - 1:40 pm)</v>
      </c>
      <c r="D86" s="2" t="str">
        <f ca="1">IFERROR(__xludf.DUMMYFUNCTION("""COMPUTED_VALUE"""),"Ann Richards")</f>
        <v>Ann Richards</v>
      </c>
      <c r="E86" s="2">
        <f ca="1">IFERROR(__xludf.DUMMYFUNCTION("""COMPUTED_VALUE"""),8)</f>
        <v>8</v>
      </c>
      <c r="F86" s="2" t="str">
        <f ca="1">IFERROR(__xludf.DUMMYFUNCTION("""COMPUTED_VALUE"""),"Female")</f>
        <v>Female</v>
      </c>
      <c r="G86" s="2"/>
    </row>
    <row r="87" spans="1:7" ht="12.5" x14ac:dyDescent="0.25">
      <c r="A87" s="2" t="str">
        <f ca="1">IFERROR(__xludf.DUMMYFUNCTION("""COMPUTED_VALUE"""),"Cash")</f>
        <v>Cash</v>
      </c>
      <c r="B87" s="2" t="str">
        <f ca="1">IFERROR(__xludf.DUMMYFUNCTION("""COMPUTED_VALUE"""),"Dolan")</f>
        <v>Dolan</v>
      </c>
      <c r="C87" s="2" t="str">
        <f ca="1">IFERROR(__xludf.DUMMYFUNCTION("""COMPUTED_VALUE"""),"#1 (Saturday, 10:20 am - 12)")</f>
        <v>#1 (Saturday, 10:20 am - 12)</v>
      </c>
      <c r="D87" s="2" t="str">
        <f ca="1">IFERROR(__xludf.DUMMYFUNCTION("""COMPUTED_VALUE"""),"McCallum")</f>
        <v>McCallum</v>
      </c>
      <c r="E87" s="2">
        <f ca="1">IFERROR(__xludf.DUMMYFUNCTION("""COMPUTED_VALUE"""),9)</f>
        <v>9</v>
      </c>
      <c r="F87" s="2" t="str">
        <f ca="1">IFERROR(__xludf.DUMMYFUNCTION("""COMPUTED_VALUE"""),"Male")</f>
        <v>Male</v>
      </c>
      <c r="G87" s="2"/>
    </row>
    <row r="88" spans="1:7" ht="12.5" x14ac:dyDescent="0.25">
      <c r="A88" s="2" t="str">
        <f ca="1">IFERROR(__xludf.DUMMYFUNCTION("""COMPUTED_VALUE"""),"Cassandra")</f>
        <v>Cassandra</v>
      </c>
      <c r="B88" s="2" t="str">
        <f ca="1">IFERROR(__xludf.DUMMYFUNCTION("""COMPUTED_VALUE"""),"Yu")</f>
        <v>Yu</v>
      </c>
      <c r="C88" s="2" t="str">
        <f ca="1">IFERROR(__xludf.DUMMYFUNCTION("""COMPUTED_VALUE"""),"#6 (Sunday, 8:40 - 10:20 am)")</f>
        <v>#6 (Sunday, 8:40 - 10:20 am)</v>
      </c>
      <c r="D88" s="2" t="str">
        <f ca="1">IFERROR(__xludf.DUMMYFUNCTION("""COMPUTED_VALUE"""),"Highland Park")</f>
        <v>Highland Park</v>
      </c>
      <c r="E88" s="2">
        <f ca="1">IFERROR(__xludf.DUMMYFUNCTION("""COMPUTED_VALUE"""),5)</f>
        <v>5</v>
      </c>
      <c r="F88" s="2" t="str">
        <f ca="1">IFERROR(__xludf.DUMMYFUNCTION("""COMPUTED_VALUE"""),"Female")</f>
        <v>Female</v>
      </c>
      <c r="G88" s="2" t="b">
        <f ca="1">IFERROR(__xludf.DUMMYFUNCTION("""COMPUTED_VALUE"""),TRUE)</f>
        <v>1</v>
      </c>
    </row>
    <row r="89" spans="1:7" ht="12.5" x14ac:dyDescent="0.25">
      <c r="A89" s="2" t="str">
        <f ca="1">IFERROR(__xludf.DUMMYFUNCTION("""COMPUTED_VALUE"""),"Cecilia")</f>
        <v>Cecilia</v>
      </c>
      <c r="B89" s="2" t="str">
        <f ca="1">IFERROR(__xludf.DUMMYFUNCTION("""COMPUTED_VALUE"""),"Napoles")</f>
        <v>Napoles</v>
      </c>
      <c r="C89" s="2" t="str">
        <f ca="1">IFERROR(__xludf.DUMMYFUNCTION("""COMPUTED_VALUE"""),"#3 (Saturday, 1:40 - 3:20 pm)")</f>
        <v>#3 (Saturday, 1:40 - 3:20 pm)</v>
      </c>
      <c r="D89" s="2" t="str">
        <f ca="1">IFERROR(__xludf.DUMMYFUNCTION("""COMPUTED_VALUE"""),"Ann Richards")</f>
        <v>Ann Richards</v>
      </c>
      <c r="E89" s="2">
        <f ca="1">IFERROR(__xludf.DUMMYFUNCTION("""COMPUTED_VALUE"""),7)</f>
        <v>7</v>
      </c>
      <c r="F89" s="2" t="str">
        <f ca="1">IFERROR(__xludf.DUMMYFUNCTION("""COMPUTED_VALUE"""),"Female")</f>
        <v>Female</v>
      </c>
      <c r="G89" s="2"/>
    </row>
    <row r="90" spans="1:7" ht="12.5" x14ac:dyDescent="0.25">
      <c r="A90" s="2" t="str">
        <f ca="1">IFERROR(__xludf.DUMMYFUNCTION("""COMPUTED_VALUE"""),"Celine")</f>
        <v>Celine</v>
      </c>
      <c r="B90" s="2" t="str">
        <f ca="1">IFERROR(__xludf.DUMMYFUNCTION("""COMPUTED_VALUE"""),"Carlson")</f>
        <v>Carlson</v>
      </c>
      <c r="C90" s="2" t="str">
        <f ca="1">IFERROR(__xludf.DUMMYFUNCTION("""COMPUTED_VALUE"""),"#5 (Saturday, 5 - 6:40 pm)")</f>
        <v>#5 (Saturday, 5 - 6:40 pm)</v>
      </c>
      <c r="D90" s="2" t="str">
        <f ca="1">IFERROR(__xludf.DUMMYFUNCTION("""COMPUTED_VALUE"""),"Magellan")</f>
        <v>Magellan</v>
      </c>
      <c r="E90" s="2">
        <f ca="1">IFERROR(__xludf.DUMMYFUNCTION("""COMPUTED_VALUE"""),6)</f>
        <v>6</v>
      </c>
      <c r="F90" s="2" t="str">
        <f ca="1">IFERROR(__xludf.DUMMYFUNCTION("""COMPUTED_VALUE"""),"Female")</f>
        <v>Female</v>
      </c>
      <c r="G90" s="2" t="b">
        <f ca="1">IFERROR(__xludf.DUMMYFUNCTION("""COMPUTED_VALUE"""),TRUE)</f>
        <v>1</v>
      </c>
    </row>
    <row r="91" spans="1:7" ht="12.5" x14ac:dyDescent="0.25">
      <c r="A91" s="2" t="str">
        <f ca="1">IFERROR(__xludf.DUMMYFUNCTION("""COMPUTED_VALUE"""),"Charisma")</f>
        <v>Charisma</v>
      </c>
      <c r="B91" s="2" t="str">
        <f ca="1">IFERROR(__xludf.DUMMYFUNCTION("""COMPUTED_VALUE"""),"Williams")</f>
        <v>Williams</v>
      </c>
      <c r="C91" s="2" t="str">
        <f ca="1">IFERROR(__xludf.DUMMYFUNCTION("""COMPUTED_VALUE"""),"#2 (Saturday, 12 - 1:40 pm)")</f>
        <v>#2 (Saturday, 12 - 1:40 pm)</v>
      </c>
      <c r="D91" s="2" t="str">
        <f ca="1">IFERROR(__xludf.DUMMYFUNCTION("""COMPUTED_VALUE"""),"Ann Richards")</f>
        <v>Ann Richards</v>
      </c>
      <c r="E91" s="2">
        <f ca="1">IFERROR(__xludf.DUMMYFUNCTION("""COMPUTED_VALUE"""),10)</f>
        <v>10</v>
      </c>
      <c r="F91" s="2" t="str">
        <f ca="1">IFERROR(__xludf.DUMMYFUNCTION("""COMPUTED_VALUE"""),"Female")</f>
        <v>Female</v>
      </c>
      <c r="G91" s="2"/>
    </row>
    <row r="92" spans="1:7" ht="12.5" x14ac:dyDescent="0.25">
      <c r="A92" s="2" t="str">
        <f ca="1">IFERROR(__xludf.DUMMYFUNCTION("""COMPUTED_VALUE"""),"Charles")</f>
        <v>Charles</v>
      </c>
      <c r="B92" s="2" t="str">
        <f ca="1">IFERROR(__xludf.DUMMYFUNCTION("""COMPUTED_VALUE"""),"Senning")</f>
        <v>Senning</v>
      </c>
      <c r="C92" s="2" t="str">
        <f ca="1">IFERROR(__xludf.DUMMYFUNCTION("""COMPUTED_VALUE"""),"#9 (Sunday, 1:40 - 3:20 pm)")</f>
        <v>#9 (Sunday, 1:40 - 3:20 pm)</v>
      </c>
      <c r="D92" s="2" t="str">
        <f ca="1">IFERROR(__xludf.DUMMYFUNCTION("""COMPUTED_VALUE"""),"Lamar")</f>
        <v>Lamar</v>
      </c>
      <c r="E92" s="2">
        <f ca="1">IFERROR(__xludf.DUMMYFUNCTION("""COMPUTED_VALUE"""),7)</f>
        <v>7</v>
      </c>
      <c r="F92" s="2" t="str">
        <f ca="1">IFERROR(__xludf.DUMMYFUNCTION("""COMPUTED_VALUE"""),"Male")</f>
        <v>Male</v>
      </c>
      <c r="G92" s="2"/>
    </row>
    <row r="93" spans="1:7" ht="12.5" x14ac:dyDescent="0.25">
      <c r="A93" s="2" t="str">
        <f ca="1">IFERROR(__xludf.DUMMYFUNCTION("""COMPUTED_VALUE"""),"Charles")</f>
        <v>Charles</v>
      </c>
      <c r="B93" s="2" t="str">
        <f ca="1">IFERROR(__xludf.DUMMYFUNCTION("""COMPUTED_VALUE"""),"Yen")</f>
        <v>Yen</v>
      </c>
      <c r="C93" s="2" t="str">
        <f ca="1">IFERROR(__xludf.DUMMYFUNCTION("""COMPUTED_VALUE"""),"#5 (Saturday, 5 - 6:40 pm)")</f>
        <v>#5 (Saturday, 5 - 6:40 pm)</v>
      </c>
      <c r="D93" s="2" t="str">
        <f ca="1">IFERROR(__xludf.DUMMYFUNCTION("""COMPUTED_VALUE"""),"Magellan")</f>
        <v>Magellan</v>
      </c>
      <c r="E93" s="2">
        <f ca="1">IFERROR(__xludf.DUMMYFUNCTION("""COMPUTED_VALUE"""),9)</f>
        <v>9</v>
      </c>
      <c r="F93" s="2" t="str">
        <f ca="1">IFERROR(__xludf.DUMMYFUNCTION("""COMPUTED_VALUE"""),"Male")</f>
        <v>Male</v>
      </c>
      <c r="G93" s="2" t="b">
        <f ca="1">IFERROR(__xludf.DUMMYFUNCTION("""COMPUTED_VALUE"""),TRUE)</f>
        <v>1</v>
      </c>
    </row>
    <row r="94" spans="1:7" ht="12.5" x14ac:dyDescent="0.25">
      <c r="A94" s="2" t="str">
        <f ca="1">IFERROR(__xludf.DUMMYFUNCTION("""COMPUTED_VALUE"""),"Charley")</f>
        <v>Charley</v>
      </c>
      <c r="B94" s="2" t="str">
        <f ca="1">IFERROR(__xludf.DUMMYFUNCTION("""COMPUTED_VALUE"""),"Shagrin")</f>
        <v>Shagrin</v>
      </c>
      <c r="C94" s="2" t="str">
        <f ca="1">IFERROR(__xludf.DUMMYFUNCTION("""COMPUTED_VALUE"""),"#9 (Sunday, 1:40 - 3:20 pm)")</f>
        <v>#9 (Sunday, 1:40 - 3:20 pm)</v>
      </c>
      <c r="D94" s="2" t="str">
        <f ca="1">IFERROR(__xludf.DUMMYFUNCTION("""COMPUTED_VALUE"""),"Lamar")</f>
        <v>Lamar</v>
      </c>
      <c r="E94" s="2">
        <f ca="1">IFERROR(__xludf.DUMMYFUNCTION("""COMPUTED_VALUE"""),7)</f>
        <v>7</v>
      </c>
      <c r="F94" s="2" t="str">
        <f ca="1">IFERROR(__xludf.DUMMYFUNCTION("""COMPUTED_VALUE"""),"Female")</f>
        <v>Female</v>
      </c>
      <c r="G94" s="2" t="b">
        <f ca="1">IFERROR(__xludf.DUMMYFUNCTION("""COMPUTED_VALUE"""),TRUE)</f>
        <v>1</v>
      </c>
    </row>
    <row r="95" spans="1:7" ht="12.5" x14ac:dyDescent="0.25">
      <c r="A95" s="2" t="str">
        <f ca="1">IFERROR(__xludf.DUMMYFUNCTION("""COMPUTED_VALUE"""),"Charlie")</f>
        <v>Charlie</v>
      </c>
      <c r="B95" s="2" t="str">
        <f ca="1">IFERROR(__xludf.DUMMYFUNCTION("""COMPUTED_VALUE"""),"Teygong")</f>
        <v>Teygong</v>
      </c>
      <c r="C95" s="2" t="str">
        <f ca="1">IFERROR(__xludf.DUMMYFUNCTION("""COMPUTED_VALUE"""),"#4 (Saturday, 3:20 - 5 pm)")</f>
        <v>#4 (Saturday, 3:20 - 5 pm)</v>
      </c>
      <c r="D95" s="2" t="str">
        <f ca="1">IFERROR(__xludf.DUMMYFUNCTION("""COMPUTED_VALUE"""),"Magellan")</f>
        <v>Magellan</v>
      </c>
      <c r="E95" s="2">
        <f ca="1">IFERROR(__xludf.DUMMYFUNCTION("""COMPUTED_VALUE"""),7)</f>
        <v>7</v>
      </c>
      <c r="F95" s="2" t="str">
        <f ca="1">IFERROR(__xludf.DUMMYFUNCTION("""COMPUTED_VALUE"""),"Female")</f>
        <v>Female</v>
      </c>
      <c r="G95" s="2"/>
    </row>
    <row r="96" spans="1:7" ht="12.5" x14ac:dyDescent="0.25">
      <c r="A96" s="2" t="str">
        <f ca="1">IFERROR(__xludf.DUMMYFUNCTION("""COMPUTED_VALUE"""),"Charlotte")</f>
        <v>Charlotte</v>
      </c>
      <c r="B96" s="2" t="str">
        <f ca="1">IFERROR(__xludf.DUMMYFUNCTION("""COMPUTED_VALUE"""),"Baker")</f>
        <v>Baker</v>
      </c>
      <c r="C96" s="2" t="str">
        <f ca="1">IFERROR(__xludf.DUMMYFUNCTION("""COMPUTED_VALUE"""),"#4 (Saturday, 3:20 - 5 pm)")</f>
        <v>#4 (Saturday, 3:20 - 5 pm)</v>
      </c>
      <c r="D96" s="2" t="str">
        <f ca="1">IFERROR(__xludf.DUMMYFUNCTION("""COMPUTED_VALUE"""),"Lamar")</f>
        <v>Lamar</v>
      </c>
      <c r="E96" s="2">
        <f ca="1">IFERROR(__xludf.DUMMYFUNCTION("""COMPUTED_VALUE"""),7)</f>
        <v>7</v>
      </c>
      <c r="F96" s="2" t="str">
        <f ca="1">IFERROR(__xludf.DUMMYFUNCTION("""COMPUTED_VALUE"""),"Female")</f>
        <v>Female</v>
      </c>
      <c r="G96" s="2"/>
    </row>
    <row r="97" spans="1:7" ht="12.5" x14ac:dyDescent="0.25">
      <c r="A97" s="2" t="str">
        <f ca="1">IFERROR(__xludf.DUMMYFUNCTION("""COMPUTED_VALUE"""),"Claire")</f>
        <v>Claire</v>
      </c>
      <c r="B97" s="2" t="str">
        <f ca="1">IFERROR(__xludf.DUMMYFUNCTION("""COMPUTED_VALUE"""),"Bocanegra")</f>
        <v>Bocanegra</v>
      </c>
      <c r="C97" s="2" t="str">
        <f ca="1">IFERROR(__xludf.DUMMYFUNCTION("""COMPUTED_VALUE"""),"#8 (Sunday, noon - 1:40 pm)")</f>
        <v>#8 (Sunday, noon - 1:40 pm)</v>
      </c>
      <c r="D97" s="2" t="str">
        <f ca="1">IFERROR(__xludf.DUMMYFUNCTION("""COMPUTED_VALUE"""),"Lamar")</f>
        <v>Lamar</v>
      </c>
      <c r="E97" s="2">
        <f ca="1">IFERROR(__xludf.DUMMYFUNCTION("""COMPUTED_VALUE"""),6)</f>
        <v>6</v>
      </c>
      <c r="F97" s="2" t="str">
        <f ca="1">IFERROR(__xludf.DUMMYFUNCTION("""COMPUTED_VALUE"""),"Female")</f>
        <v>Female</v>
      </c>
      <c r="G97" s="2"/>
    </row>
    <row r="98" spans="1:7" ht="12.5" x14ac:dyDescent="0.25">
      <c r="A98" s="2" t="str">
        <f ca="1">IFERROR(__xludf.DUMMYFUNCTION("""COMPUTED_VALUE"""),"Claire")</f>
        <v>Claire</v>
      </c>
      <c r="B98" s="2" t="str">
        <f ca="1">IFERROR(__xludf.DUMMYFUNCTION("""COMPUTED_VALUE"""),"Detrick")</f>
        <v>Detrick</v>
      </c>
      <c r="C98" s="2" t="str">
        <f ca="1">IFERROR(__xludf.DUMMYFUNCTION("""COMPUTED_VALUE"""),"#9 (Sunday, 1:40 - 3:20 pm)")</f>
        <v>#9 (Sunday, 1:40 - 3:20 pm)</v>
      </c>
      <c r="D98" s="2" t="str">
        <f ca="1">IFERROR(__xludf.DUMMYFUNCTION("""COMPUTED_VALUE"""),"Lamar")</f>
        <v>Lamar</v>
      </c>
      <c r="E98" s="2">
        <f ca="1">IFERROR(__xludf.DUMMYFUNCTION("""COMPUTED_VALUE"""),7)</f>
        <v>7</v>
      </c>
      <c r="F98" s="2" t="str">
        <f ca="1">IFERROR(__xludf.DUMMYFUNCTION("""COMPUTED_VALUE"""),"Female")</f>
        <v>Female</v>
      </c>
      <c r="G98" s="2"/>
    </row>
    <row r="99" spans="1:7" ht="12.5" x14ac:dyDescent="0.25">
      <c r="A99" s="2" t="str">
        <f ca="1">IFERROR(__xludf.DUMMYFUNCTION("""COMPUTED_VALUE"""),"Claire")</f>
        <v>Claire</v>
      </c>
      <c r="B99" s="2" t="str">
        <f ca="1">IFERROR(__xludf.DUMMYFUNCTION("""COMPUTED_VALUE"""),"Flaherty")</f>
        <v>Flaherty</v>
      </c>
      <c r="C99" s="2" t="str">
        <f ca="1">IFERROR(__xludf.DUMMYFUNCTION("""COMPUTED_VALUE"""),"#10 (Sunday, 3:20 - 5 pm)")</f>
        <v>#10 (Sunday, 3:20 - 5 pm)</v>
      </c>
      <c r="D99" s="2" t="str">
        <f ca="1">IFERROR(__xludf.DUMMYFUNCTION("""COMPUTED_VALUE"""),"Ann Richards")</f>
        <v>Ann Richards</v>
      </c>
      <c r="E99" s="2">
        <f ca="1">IFERROR(__xludf.DUMMYFUNCTION("""COMPUTED_VALUE"""),6)</f>
        <v>6</v>
      </c>
      <c r="F99" s="2" t="str">
        <f ca="1">IFERROR(__xludf.DUMMYFUNCTION("""COMPUTED_VALUE"""),"Female")</f>
        <v>Female</v>
      </c>
      <c r="G99" s="2" t="b">
        <f ca="1">IFERROR(__xludf.DUMMYFUNCTION("""COMPUTED_VALUE"""),TRUE)</f>
        <v>1</v>
      </c>
    </row>
    <row r="100" spans="1:7" ht="12.5" x14ac:dyDescent="0.25">
      <c r="A100" s="2" t="str">
        <f ca="1">IFERROR(__xludf.DUMMYFUNCTION("""COMPUTED_VALUE"""),"Claire")</f>
        <v>Claire</v>
      </c>
      <c r="B100" s="2" t="str">
        <f ca="1">IFERROR(__xludf.DUMMYFUNCTION("""COMPUTED_VALUE"""),"Fuller")</f>
        <v>Fuller</v>
      </c>
      <c r="C100" s="2" t="str">
        <f ca="1">IFERROR(__xludf.DUMMYFUNCTION("""COMPUTED_VALUE"""),"#2 (Saturday, 12 - 1:40 pm)")</f>
        <v>#2 (Saturday, 12 - 1:40 pm)</v>
      </c>
      <c r="D100" s="2" t="str">
        <f ca="1">IFERROR(__xludf.DUMMYFUNCTION("""COMPUTED_VALUE"""),"Highland Park")</f>
        <v>Highland Park</v>
      </c>
      <c r="E100" s="2">
        <f ca="1">IFERROR(__xludf.DUMMYFUNCTION("""COMPUTED_VALUE"""),5)</f>
        <v>5</v>
      </c>
      <c r="F100" s="2" t="str">
        <f ca="1">IFERROR(__xludf.DUMMYFUNCTION("""COMPUTED_VALUE"""),"Female")</f>
        <v>Female</v>
      </c>
      <c r="G100" s="2" t="b">
        <f ca="1">IFERROR(__xludf.DUMMYFUNCTION("""COMPUTED_VALUE"""),TRUE)</f>
        <v>1</v>
      </c>
    </row>
    <row r="101" spans="1:7" ht="12.5" x14ac:dyDescent="0.25">
      <c r="A101" s="2" t="str">
        <f ca="1">IFERROR(__xludf.DUMMYFUNCTION("""COMPUTED_VALUE"""),"Clara")</f>
        <v>Clara</v>
      </c>
      <c r="B101" s="2" t="str">
        <f ca="1">IFERROR(__xludf.DUMMYFUNCTION("""COMPUTED_VALUE"""),"Gibbs")</f>
        <v>Gibbs</v>
      </c>
      <c r="C101" s="2" t="str">
        <f ca="1">IFERROR(__xludf.DUMMYFUNCTION("""COMPUTED_VALUE"""),"#9 (Sunday, 1:40 - 3:20 pm)")</f>
        <v>#9 (Sunday, 1:40 - 3:20 pm)</v>
      </c>
      <c r="D101" s="2" t="str">
        <f ca="1">IFERROR(__xludf.DUMMYFUNCTION("""COMPUTED_VALUE"""),"Ann Richards")</f>
        <v>Ann Richards</v>
      </c>
      <c r="E101" s="2">
        <f ca="1">IFERROR(__xludf.DUMMYFUNCTION("""COMPUTED_VALUE"""),9)</f>
        <v>9</v>
      </c>
      <c r="F101" s="2" t="str">
        <f ca="1">IFERROR(__xludf.DUMMYFUNCTION("""COMPUTED_VALUE"""),"Female")</f>
        <v>Female</v>
      </c>
      <c r="G101" s="2"/>
    </row>
    <row r="102" spans="1:7" ht="12.5" x14ac:dyDescent="0.25">
      <c r="A102" s="2" t="str">
        <f ca="1">IFERROR(__xludf.DUMMYFUNCTION("""COMPUTED_VALUE"""),"Clary")</f>
        <v>Clary</v>
      </c>
      <c r="B102" s="2" t="str">
        <f ca="1">IFERROR(__xludf.DUMMYFUNCTION("""COMPUTED_VALUE"""),"Webre")</f>
        <v>Webre</v>
      </c>
      <c r="C102" s="2" t="str">
        <f ca="1">IFERROR(__xludf.DUMMYFUNCTION("""COMPUTED_VALUE"""),"#5 (Saturday, 5 - 6:40 pm)")</f>
        <v>#5 (Saturday, 5 - 6:40 pm)</v>
      </c>
      <c r="D102" s="2" t="str">
        <f ca="1">IFERROR(__xludf.DUMMYFUNCTION("""COMPUTED_VALUE"""),"Ann Richards")</f>
        <v>Ann Richards</v>
      </c>
      <c r="E102" s="2">
        <f ca="1">IFERROR(__xludf.DUMMYFUNCTION("""COMPUTED_VALUE"""),8)</f>
        <v>8</v>
      </c>
      <c r="F102" s="2" t="str">
        <f ca="1">IFERROR(__xludf.DUMMYFUNCTION("""COMPUTED_VALUE"""),"Female")</f>
        <v>Female</v>
      </c>
      <c r="G102" s="2"/>
    </row>
    <row r="103" spans="1:7" ht="12.5" x14ac:dyDescent="0.25">
      <c r="A103" s="2" t="str">
        <f ca="1">IFERROR(__xludf.DUMMYFUNCTION("""COMPUTED_VALUE"""),"Cliff")</f>
        <v>Cliff</v>
      </c>
      <c r="B103" s="2" t="str">
        <f ca="1">IFERROR(__xludf.DUMMYFUNCTION("""COMPUTED_VALUE"""),"Tozer")</f>
        <v>Tozer</v>
      </c>
      <c r="C103" s="2" t="str">
        <f ca="1">IFERROR(__xludf.DUMMYFUNCTION("""COMPUTED_VALUE"""),"#2 (Saturday, 12 - 1:40 pm)")</f>
        <v>#2 (Saturday, 12 - 1:40 pm)</v>
      </c>
      <c r="D103" s="2" t="str">
        <f ca="1">IFERROR(__xludf.DUMMYFUNCTION("""COMPUTED_VALUE"""),"Brentwood")</f>
        <v>Brentwood</v>
      </c>
      <c r="E103" s="2">
        <f ca="1">IFERROR(__xludf.DUMMYFUNCTION("""COMPUTED_VALUE"""),5)</f>
        <v>5</v>
      </c>
      <c r="F103" s="2" t="str">
        <f ca="1">IFERROR(__xludf.DUMMYFUNCTION("""COMPUTED_VALUE"""),"Male")</f>
        <v>Male</v>
      </c>
      <c r="G103" s="2"/>
    </row>
    <row r="104" spans="1:7" ht="12.5" x14ac:dyDescent="0.25">
      <c r="A104" s="2" t="str">
        <f ca="1">IFERROR(__xludf.DUMMYFUNCTION("""COMPUTED_VALUE"""),"Cole")</f>
        <v>Cole</v>
      </c>
      <c r="B104" s="2" t="str">
        <f ca="1">IFERROR(__xludf.DUMMYFUNCTION("""COMPUTED_VALUE"""),"Noellert")</f>
        <v>Noellert</v>
      </c>
      <c r="C104" s="2" t="str">
        <f ca="1">IFERROR(__xludf.DUMMYFUNCTION("""COMPUTED_VALUE"""),"#3 (Saturday, 1:40 - 3:20 pm)")</f>
        <v>#3 (Saturday, 1:40 - 3:20 pm)</v>
      </c>
      <c r="D104" s="2" t="str">
        <f ca="1">IFERROR(__xludf.DUMMYFUNCTION("""COMPUTED_VALUE"""),"Kealing")</f>
        <v>Kealing</v>
      </c>
      <c r="E104" s="2">
        <f ca="1">IFERROR(__xludf.DUMMYFUNCTION("""COMPUTED_VALUE"""),7)</f>
        <v>7</v>
      </c>
      <c r="F104" s="2" t="str">
        <f ca="1">IFERROR(__xludf.DUMMYFUNCTION("""COMPUTED_VALUE"""),"Male")</f>
        <v>Male</v>
      </c>
      <c r="G104" s="2"/>
    </row>
    <row r="105" spans="1:7" ht="12.5" x14ac:dyDescent="0.25">
      <c r="A105" s="2" t="str">
        <f ca="1">IFERROR(__xludf.DUMMYFUNCTION("""COMPUTED_VALUE"""),"Colin")</f>
        <v>Colin</v>
      </c>
      <c r="B105" s="2" t="str">
        <f ca="1">IFERROR(__xludf.DUMMYFUNCTION("""COMPUTED_VALUE"""),"Pearson")</f>
        <v>Pearson</v>
      </c>
      <c r="C105" s="2" t="str">
        <f ca="1">IFERROR(__xludf.DUMMYFUNCTION("""COMPUTED_VALUE"""),"#8 (Sunday, noon - 1:40 pm)")</f>
        <v>#8 (Sunday, noon - 1:40 pm)</v>
      </c>
      <c r="D105" s="2" t="str">
        <f ca="1">IFERROR(__xludf.DUMMYFUNCTION("""COMPUTED_VALUE"""),"Lamar")</f>
        <v>Lamar</v>
      </c>
      <c r="E105" s="2">
        <f ca="1">IFERROR(__xludf.DUMMYFUNCTION("""COMPUTED_VALUE"""),7)</f>
        <v>7</v>
      </c>
      <c r="F105" s="2" t="str">
        <f ca="1">IFERROR(__xludf.DUMMYFUNCTION("""COMPUTED_VALUE"""),"Male")</f>
        <v>Male</v>
      </c>
      <c r="G105" s="2"/>
    </row>
    <row r="106" spans="1:7" ht="12.5" x14ac:dyDescent="0.25">
      <c r="A106" s="2" t="str">
        <f ca="1">IFERROR(__xludf.DUMMYFUNCTION("""COMPUTED_VALUE"""),"Conner")</f>
        <v>Conner</v>
      </c>
      <c r="B106" s="2" t="str">
        <f ca="1">IFERROR(__xludf.DUMMYFUNCTION("""COMPUTED_VALUE"""),"Gresham")</f>
        <v>Gresham</v>
      </c>
      <c r="C106" s="2" t="str">
        <f ca="1">IFERROR(__xludf.DUMMYFUNCTION("""COMPUTED_VALUE"""),"#3 (Saturday, 1:40 - 3:20 pm)")</f>
        <v>#3 (Saturday, 1:40 - 3:20 pm)</v>
      </c>
      <c r="D106" s="2" t="str">
        <f ca="1">IFERROR(__xludf.DUMMYFUNCTION("""COMPUTED_VALUE"""),"Kealing")</f>
        <v>Kealing</v>
      </c>
      <c r="E106" s="2">
        <f ca="1">IFERROR(__xludf.DUMMYFUNCTION("""COMPUTED_VALUE"""),6)</f>
        <v>6</v>
      </c>
      <c r="F106" s="2" t="str">
        <f ca="1">IFERROR(__xludf.DUMMYFUNCTION("""COMPUTED_VALUE"""),"Male")</f>
        <v>Male</v>
      </c>
      <c r="G106" s="2" t="b">
        <f ca="1">IFERROR(__xludf.DUMMYFUNCTION("""COMPUTED_VALUE"""),TRUE)</f>
        <v>1</v>
      </c>
    </row>
    <row r="107" spans="1:7" ht="12.5" x14ac:dyDescent="0.25">
      <c r="A107" s="2" t="str">
        <f ca="1">IFERROR(__xludf.DUMMYFUNCTION("""COMPUTED_VALUE"""),"Connor")</f>
        <v>Connor</v>
      </c>
      <c r="B107" s="2" t="str">
        <f ca="1">IFERROR(__xludf.DUMMYFUNCTION("""COMPUTED_VALUE"""),"Gillis")</f>
        <v>Gillis</v>
      </c>
      <c r="C107" s="2" t="str">
        <f ca="1">IFERROR(__xludf.DUMMYFUNCTION("""COMPUTED_VALUE"""),"#4 (Saturday, 3:20 - 5 pm)")</f>
        <v>#4 (Saturday, 3:20 - 5 pm)</v>
      </c>
      <c r="D107" s="2" t="str">
        <f ca="1">IFERROR(__xludf.DUMMYFUNCTION("""COMPUTED_VALUE"""),"Brentwood")</f>
        <v>Brentwood</v>
      </c>
      <c r="E107" s="2">
        <f ca="1">IFERROR(__xludf.DUMMYFUNCTION("""COMPUTED_VALUE"""),5)</f>
        <v>5</v>
      </c>
      <c r="F107" s="2" t="str">
        <f ca="1">IFERROR(__xludf.DUMMYFUNCTION("""COMPUTED_VALUE"""),"Male")</f>
        <v>Male</v>
      </c>
      <c r="G107" s="2"/>
    </row>
    <row r="108" spans="1:7" ht="12.5" x14ac:dyDescent="0.25">
      <c r="A108" s="2" t="str">
        <f ca="1">IFERROR(__xludf.DUMMYFUNCTION("""COMPUTED_VALUE"""),"Conrad")</f>
        <v>Conrad</v>
      </c>
      <c r="B108" s="2" t="str">
        <f ca="1">IFERROR(__xludf.DUMMYFUNCTION("""COMPUTED_VALUE"""),"Johnson")</f>
        <v>Johnson</v>
      </c>
      <c r="C108" s="2" t="str">
        <f ca="1">IFERROR(__xludf.DUMMYFUNCTION("""COMPUTED_VALUE"""),"#10 (Sunday, 3:20 - 5 pm)")</f>
        <v>#10 (Sunday, 3:20 - 5 pm)</v>
      </c>
      <c r="D108" s="2" t="str">
        <f ca="1">IFERROR(__xludf.DUMMYFUNCTION("""COMPUTED_VALUE"""),"Lamar")</f>
        <v>Lamar</v>
      </c>
      <c r="E108" s="2">
        <f ca="1">IFERROR(__xludf.DUMMYFUNCTION("""COMPUTED_VALUE"""),7)</f>
        <v>7</v>
      </c>
      <c r="F108" s="2" t="str">
        <f ca="1">IFERROR(__xludf.DUMMYFUNCTION("""COMPUTED_VALUE"""),"Male")</f>
        <v>Male</v>
      </c>
      <c r="G108" s="2"/>
    </row>
    <row r="109" spans="1:7" ht="12.5" x14ac:dyDescent="0.25">
      <c r="A109" s="2" t="str">
        <f ca="1">IFERROR(__xludf.DUMMYFUNCTION("""COMPUTED_VALUE"""),"Cooper")</f>
        <v>Cooper</v>
      </c>
      <c r="B109" s="2" t="str">
        <f ca="1">IFERROR(__xludf.DUMMYFUNCTION("""COMPUTED_VALUE"""),"Benner")</f>
        <v>Benner</v>
      </c>
      <c r="C109" s="2" t="str">
        <f ca="1">IFERROR(__xludf.DUMMYFUNCTION("""COMPUTED_VALUE"""),"#8 (Sunday, noon - 1:40 pm)")</f>
        <v>#8 (Sunday, noon - 1:40 pm)</v>
      </c>
      <c r="D109" s="2" t="str">
        <f ca="1">IFERROR(__xludf.DUMMYFUNCTION("""COMPUTED_VALUE"""),"Lamar")</f>
        <v>Lamar</v>
      </c>
      <c r="E109" s="2">
        <f ca="1">IFERROR(__xludf.DUMMYFUNCTION("""COMPUTED_VALUE"""),8)</f>
        <v>8</v>
      </c>
      <c r="F109" s="2" t="str">
        <f ca="1">IFERROR(__xludf.DUMMYFUNCTION("""COMPUTED_VALUE"""),"Male")</f>
        <v>Male</v>
      </c>
      <c r="G109" s="2"/>
    </row>
    <row r="110" spans="1:7" ht="12.5" x14ac:dyDescent="0.25">
      <c r="A110" s="2" t="str">
        <f ca="1">IFERROR(__xludf.DUMMYFUNCTION("""COMPUTED_VALUE"""),"Cooper")</f>
        <v>Cooper</v>
      </c>
      <c r="B110" s="2" t="str">
        <f ca="1">IFERROR(__xludf.DUMMYFUNCTION("""COMPUTED_VALUE"""),"Holiday")</f>
        <v>Holiday</v>
      </c>
      <c r="C110" s="2" t="str">
        <f ca="1">IFERROR(__xludf.DUMMYFUNCTION("""COMPUTED_VALUE"""),"#8 (Sunday, noon - 1:40 pm)")</f>
        <v>#8 (Sunday, noon - 1:40 pm)</v>
      </c>
      <c r="D110" s="2" t="str">
        <f ca="1">IFERROR(__xludf.DUMMYFUNCTION("""COMPUTED_VALUE"""),"Ann Richards")</f>
        <v>Ann Richards</v>
      </c>
      <c r="E110" s="2">
        <f ca="1">IFERROR(__xludf.DUMMYFUNCTION("""COMPUTED_VALUE"""),7)</f>
        <v>7</v>
      </c>
      <c r="F110" s="2" t="str">
        <f ca="1">IFERROR(__xludf.DUMMYFUNCTION("""COMPUTED_VALUE"""),"Female")</f>
        <v>Female</v>
      </c>
      <c r="G110" s="2"/>
    </row>
    <row r="111" spans="1:7" ht="12.5" x14ac:dyDescent="0.25">
      <c r="A111" s="2" t="str">
        <f ca="1">IFERROR(__xludf.DUMMYFUNCTION("""COMPUTED_VALUE"""),"Crosby")</f>
        <v>Crosby</v>
      </c>
      <c r="B111" s="2" t="str">
        <f ca="1">IFERROR(__xludf.DUMMYFUNCTION("""COMPUTED_VALUE"""),"Browder")</f>
        <v>Browder</v>
      </c>
      <c r="C111" s="2" t="str">
        <f ca="1">IFERROR(__xludf.DUMMYFUNCTION("""COMPUTED_VALUE"""),"#2 (Saturday, 12 - 1:40 pm)")</f>
        <v>#2 (Saturday, 12 - 1:40 pm)</v>
      </c>
      <c r="D111" s="2" t="str">
        <f ca="1">IFERROR(__xludf.DUMMYFUNCTION("""COMPUTED_VALUE"""),"Brentwood")</f>
        <v>Brentwood</v>
      </c>
      <c r="E111" s="2">
        <f ca="1">IFERROR(__xludf.DUMMYFUNCTION("""COMPUTED_VALUE"""),5)</f>
        <v>5</v>
      </c>
      <c r="F111" s="2" t="str">
        <f ca="1">IFERROR(__xludf.DUMMYFUNCTION("""COMPUTED_VALUE"""),"Male")</f>
        <v>Male</v>
      </c>
      <c r="G111" s="2"/>
    </row>
    <row r="112" spans="1:7" ht="12.5" x14ac:dyDescent="0.25">
      <c r="A112" s="2" t="str">
        <f ca="1">IFERROR(__xludf.DUMMYFUNCTION("""COMPUTED_VALUE"""),"Crosby")</f>
        <v>Crosby</v>
      </c>
      <c r="B112" s="2" t="str">
        <f ca="1">IFERROR(__xludf.DUMMYFUNCTION("""COMPUTED_VALUE"""),"Campaigne")</f>
        <v>Campaigne</v>
      </c>
      <c r="C112" s="2" t="str">
        <f ca="1">IFERROR(__xludf.DUMMYFUNCTION("""COMPUTED_VALUE"""),"#2 (Saturday, 12 - 1:40 pm)")</f>
        <v>#2 (Saturday, 12 - 1:40 pm)</v>
      </c>
      <c r="D112" s="2" t="str">
        <f ca="1">IFERROR(__xludf.DUMMYFUNCTION("""COMPUTED_VALUE"""),"Highland Park")</f>
        <v>Highland Park</v>
      </c>
      <c r="E112" s="2">
        <f ca="1">IFERROR(__xludf.DUMMYFUNCTION("""COMPUTED_VALUE"""),5)</f>
        <v>5</v>
      </c>
      <c r="F112" s="2" t="str">
        <f ca="1">IFERROR(__xludf.DUMMYFUNCTION("""COMPUTED_VALUE"""),"Male")</f>
        <v>Male</v>
      </c>
      <c r="G112" s="2" t="b">
        <f ca="1">IFERROR(__xludf.DUMMYFUNCTION("""COMPUTED_VALUE"""),TRUE)</f>
        <v>1</v>
      </c>
    </row>
    <row r="113" spans="1:7" ht="12.5" x14ac:dyDescent="0.25">
      <c r="A113" s="2" t="str">
        <f ca="1">IFERROR(__xludf.DUMMYFUNCTION("""COMPUTED_VALUE"""),"Dae")</f>
        <v>Dae</v>
      </c>
      <c r="B113" s="2" t="str">
        <f ca="1">IFERROR(__xludf.DUMMYFUNCTION("""COMPUTED_VALUE"""),"DiNapoli")</f>
        <v>DiNapoli</v>
      </c>
      <c r="C113" s="2" t="str">
        <f ca="1">IFERROR(__xludf.DUMMYFUNCTION("""COMPUTED_VALUE"""),"#2 (Saturday, 12 - 1:40 pm)")</f>
        <v>#2 (Saturday, 12 - 1:40 pm)</v>
      </c>
      <c r="D113" s="2" t="str">
        <f ca="1">IFERROR(__xludf.DUMMYFUNCTION("""COMPUTED_VALUE"""),"Ann Richards")</f>
        <v>Ann Richards</v>
      </c>
      <c r="E113" s="2">
        <f ca="1">IFERROR(__xludf.DUMMYFUNCTION("""COMPUTED_VALUE"""),6)</f>
        <v>6</v>
      </c>
      <c r="F113" s="2" t="str">
        <f ca="1">IFERROR(__xludf.DUMMYFUNCTION("""COMPUTED_VALUE"""),"Female")</f>
        <v>Female</v>
      </c>
      <c r="G113" s="2" t="b">
        <f ca="1">IFERROR(__xludf.DUMMYFUNCTION("""COMPUTED_VALUE"""),TRUE)</f>
        <v>1</v>
      </c>
    </row>
    <row r="114" spans="1:7" ht="12.5" x14ac:dyDescent="0.25">
      <c r="A114" s="2" t="str">
        <f ca="1">IFERROR(__xludf.DUMMYFUNCTION("""COMPUTED_VALUE"""),"Daniel")</f>
        <v>Daniel</v>
      </c>
      <c r="B114" s="2" t="str">
        <f ca="1">IFERROR(__xludf.DUMMYFUNCTION("""COMPUTED_VALUE"""),"Corona")</f>
        <v>Corona</v>
      </c>
      <c r="C114" s="2" t="str">
        <f ca="1">IFERROR(__xludf.DUMMYFUNCTION("""COMPUTED_VALUE"""),"#6 (Sunday, 8:40 - 10:20 am)")</f>
        <v>#6 (Sunday, 8:40 - 10:20 am)</v>
      </c>
      <c r="D114" s="2" t="str">
        <f ca="1">IFERROR(__xludf.DUMMYFUNCTION("""COMPUTED_VALUE"""),"Magellan")</f>
        <v>Magellan</v>
      </c>
      <c r="E114" s="2">
        <f ca="1">IFERROR(__xludf.DUMMYFUNCTION("""COMPUTED_VALUE"""),7)</f>
        <v>7</v>
      </c>
      <c r="F114" s="2" t="str">
        <f ca="1">IFERROR(__xludf.DUMMYFUNCTION("""COMPUTED_VALUE"""),"Male")</f>
        <v>Male</v>
      </c>
      <c r="G114" s="2"/>
    </row>
    <row r="115" spans="1:7" ht="12.5" x14ac:dyDescent="0.25">
      <c r="A115" s="2" t="str">
        <f ca="1">IFERROR(__xludf.DUMMYFUNCTION("""COMPUTED_VALUE"""),"Daniel")</f>
        <v>Daniel</v>
      </c>
      <c r="B115" s="2" t="str">
        <f ca="1">IFERROR(__xludf.DUMMYFUNCTION("""COMPUTED_VALUE"""),"Turilin")</f>
        <v>Turilin</v>
      </c>
      <c r="C115" s="2" t="str">
        <f ca="1">IFERROR(__xludf.DUMMYFUNCTION("""COMPUTED_VALUE"""),"#9 (Sunday, 1:40 - 3:20 pm)")</f>
        <v>#9 (Sunday, 1:40 - 3:20 pm)</v>
      </c>
      <c r="D115" s="2" t="str">
        <f ca="1">IFERROR(__xludf.DUMMYFUNCTION("""COMPUTED_VALUE"""),"Highland Park")</f>
        <v>Highland Park</v>
      </c>
      <c r="E115" s="2">
        <f ca="1">IFERROR(__xludf.DUMMYFUNCTION("""COMPUTED_VALUE"""),5)</f>
        <v>5</v>
      </c>
      <c r="F115" s="2" t="str">
        <f ca="1">IFERROR(__xludf.DUMMYFUNCTION("""COMPUTED_VALUE"""),"Male")</f>
        <v>Male</v>
      </c>
      <c r="G115" s="2" t="b">
        <f ca="1">IFERROR(__xludf.DUMMYFUNCTION("""COMPUTED_VALUE"""),TRUE)</f>
        <v>1</v>
      </c>
    </row>
    <row r="116" spans="1:7" ht="12.5" x14ac:dyDescent="0.25">
      <c r="A116" s="2" t="str">
        <f ca="1">IFERROR(__xludf.DUMMYFUNCTION("""COMPUTED_VALUE"""),"Daniella")</f>
        <v>Daniella</v>
      </c>
      <c r="B116" s="2" t="str">
        <f ca="1">IFERROR(__xludf.DUMMYFUNCTION("""COMPUTED_VALUE"""),"Echartea")</f>
        <v>Echartea</v>
      </c>
      <c r="C116" s="2" t="str">
        <f ca="1">IFERROR(__xludf.DUMMYFUNCTION("""COMPUTED_VALUE"""),"#2 (Saturday, 12 - 1:40 pm)")</f>
        <v>#2 (Saturday, 12 - 1:40 pm)</v>
      </c>
      <c r="D116" s="2" t="str">
        <f ca="1">IFERROR(__xludf.DUMMYFUNCTION("""COMPUTED_VALUE"""),"Ann Richards")</f>
        <v>Ann Richards</v>
      </c>
      <c r="E116" s="2">
        <f ca="1">IFERROR(__xludf.DUMMYFUNCTION("""COMPUTED_VALUE"""),8)</f>
        <v>8</v>
      </c>
      <c r="F116" s="2" t="str">
        <f ca="1">IFERROR(__xludf.DUMMYFUNCTION("""COMPUTED_VALUE"""),"Female")</f>
        <v>Female</v>
      </c>
      <c r="G116" s="2"/>
    </row>
    <row r="117" spans="1:7" ht="12.5" x14ac:dyDescent="0.25">
      <c r="A117" s="2" t="str">
        <f ca="1">IFERROR(__xludf.DUMMYFUNCTION("""COMPUTED_VALUE"""),"Danielle")</f>
        <v>Danielle</v>
      </c>
      <c r="B117" s="2" t="str">
        <f ca="1">IFERROR(__xludf.DUMMYFUNCTION("""COMPUTED_VALUE"""),"Larson")</f>
        <v>Larson</v>
      </c>
      <c r="C117" s="2" t="str">
        <f ca="1">IFERROR(__xludf.DUMMYFUNCTION("""COMPUTED_VALUE"""),"#8 (Sunday, noon - 1:40 pm)")</f>
        <v>#8 (Sunday, noon - 1:40 pm)</v>
      </c>
      <c r="D117" s="2" t="str">
        <f ca="1">IFERROR(__xludf.DUMMYFUNCTION("""COMPUTED_VALUE"""),"Lamar")</f>
        <v>Lamar</v>
      </c>
      <c r="E117" s="2">
        <f ca="1">IFERROR(__xludf.DUMMYFUNCTION("""COMPUTED_VALUE"""),6)</f>
        <v>6</v>
      </c>
      <c r="F117" s="2" t="str">
        <f ca="1">IFERROR(__xludf.DUMMYFUNCTION("""COMPUTED_VALUE"""),"Female")</f>
        <v>Female</v>
      </c>
      <c r="G117" s="2"/>
    </row>
    <row r="118" spans="1:7" ht="12.5" x14ac:dyDescent="0.25">
      <c r="A118" s="2" t="str">
        <f ca="1">IFERROR(__xludf.DUMMYFUNCTION("""COMPUTED_VALUE"""),"Darwin")</f>
        <v>Darwin</v>
      </c>
      <c r="B118" s="2" t="str">
        <f ca="1">IFERROR(__xludf.DUMMYFUNCTION("""COMPUTED_VALUE"""),"Hsieh")</f>
        <v>Hsieh</v>
      </c>
      <c r="C118" s="2" t="str">
        <f ca="1">IFERROR(__xludf.DUMMYFUNCTION("""COMPUTED_VALUE"""),"#10 (Sunday, 3:20 - 5 pm)")</f>
        <v>#10 (Sunday, 3:20 - 5 pm)</v>
      </c>
      <c r="D118" s="2" t="str">
        <f ca="1">IFERROR(__xludf.DUMMYFUNCTION("""COMPUTED_VALUE"""),"Anderson")</f>
        <v>Anderson</v>
      </c>
      <c r="E118" s="2">
        <f ca="1">IFERROR(__xludf.DUMMYFUNCTION("""COMPUTED_VALUE"""),11)</f>
        <v>11</v>
      </c>
      <c r="F118" s="2" t="str">
        <f ca="1">IFERROR(__xludf.DUMMYFUNCTION("""COMPUTED_VALUE"""),"Male")</f>
        <v>Male</v>
      </c>
      <c r="G118" s="2" t="b">
        <f ca="1">IFERROR(__xludf.DUMMYFUNCTION("""COMPUTED_VALUE"""),TRUE)</f>
        <v>1</v>
      </c>
    </row>
    <row r="119" spans="1:7" ht="12.5" x14ac:dyDescent="0.25">
      <c r="A119" s="2" t="str">
        <f ca="1">IFERROR(__xludf.DUMMYFUNCTION("""COMPUTED_VALUE"""),"David")</f>
        <v>David</v>
      </c>
      <c r="B119" s="2" t="str">
        <f ca="1">IFERROR(__xludf.DUMMYFUNCTION("""COMPUTED_VALUE"""),"Kilday")</f>
        <v>Kilday</v>
      </c>
      <c r="C119" s="2" t="str">
        <f ca="1">IFERROR(__xludf.DUMMYFUNCTION("""COMPUTED_VALUE"""),"#4 (Saturday, 3:20 - 5 pm)")</f>
        <v>#4 (Saturday, 3:20 - 5 pm)</v>
      </c>
      <c r="D119" s="2" t="str">
        <f ca="1">IFERROR(__xludf.DUMMYFUNCTION("""COMPUTED_VALUE"""),"LASA")</f>
        <v>LASA</v>
      </c>
      <c r="E119" s="2">
        <f ca="1">IFERROR(__xludf.DUMMYFUNCTION("""COMPUTED_VALUE"""),12)</f>
        <v>12</v>
      </c>
      <c r="F119" s="2" t="str">
        <f ca="1">IFERROR(__xludf.DUMMYFUNCTION("""COMPUTED_VALUE"""),"Male")</f>
        <v>Male</v>
      </c>
      <c r="G119" s="2"/>
    </row>
    <row r="120" spans="1:7" ht="12.5" x14ac:dyDescent="0.25">
      <c r="A120" s="2" t="str">
        <f ca="1">IFERROR(__xludf.DUMMYFUNCTION("""COMPUTED_VALUE"""),"Davis")</f>
        <v>Davis</v>
      </c>
      <c r="B120" s="2" t="str">
        <f ca="1">IFERROR(__xludf.DUMMYFUNCTION("""COMPUTED_VALUE"""),"McRae")</f>
        <v>McRae</v>
      </c>
      <c r="C120" s="2" t="str">
        <f ca="1">IFERROR(__xludf.DUMMYFUNCTION("""COMPUTED_VALUE"""),"#3 (Saturday, 1:40 - 3:20 pm)")</f>
        <v>#3 (Saturday, 1:40 - 3:20 pm)</v>
      </c>
      <c r="D120" s="2" t="str">
        <f ca="1">IFERROR(__xludf.DUMMYFUNCTION("""COMPUTED_VALUE"""),"Magellan")</f>
        <v>Magellan</v>
      </c>
      <c r="E120" s="2">
        <f ca="1">IFERROR(__xludf.DUMMYFUNCTION("""COMPUTED_VALUE"""),6)</f>
        <v>6</v>
      </c>
      <c r="F120" s="2" t="str">
        <f ca="1">IFERROR(__xludf.DUMMYFUNCTION("""COMPUTED_VALUE"""),"Male")</f>
        <v>Male</v>
      </c>
      <c r="G120" s="2" t="b">
        <f ca="1">IFERROR(__xludf.DUMMYFUNCTION("""COMPUTED_VALUE"""),TRUE)</f>
        <v>1</v>
      </c>
    </row>
    <row r="121" spans="1:7" ht="12.5" x14ac:dyDescent="0.25">
      <c r="A121" s="2" t="str">
        <f ca="1">IFERROR(__xludf.DUMMYFUNCTION("""COMPUTED_VALUE"""),"Desmond")</f>
        <v>Desmond</v>
      </c>
      <c r="B121" s="2" t="str">
        <f ca="1">IFERROR(__xludf.DUMMYFUNCTION("""COMPUTED_VALUE"""),"Greenwell")</f>
        <v>Greenwell</v>
      </c>
      <c r="C121" s="2" t="str">
        <f ca="1">IFERROR(__xludf.DUMMYFUNCTION("""COMPUTED_VALUE"""),"#1 (Saturday, 10:20 am - 12)")</f>
        <v>#1 (Saturday, 10:20 am - 12)</v>
      </c>
      <c r="D121" s="2" t="str">
        <f ca="1">IFERROR(__xludf.DUMMYFUNCTION("""COMPUTED_VALUE"""),"McCallum")</f>
        <v>McCallum</v>
      </c>
      <c r="E121" s="2">
        <f ca="1">IFERROR(__xludf.DUMMYFUNCTION("""COMPUTED_VALUE"""),11)</f>
        <v>11</v>
      </c>
      <c r="F121" s="2" t="str">
        <f ca="1">IFERROR(__xludf.DUMMYFUNCTION("""COMPUTED_VALUE"""),"Male")</f>
        <v>Male</v>
      </c>
      <c r="G121" s="2"/>
    </row>
    <row r="122" spans="1:7" ht="12.5" x14ac:dyDescent="0.25">
      <c r="A122" s="2" t="str">
        <f ca="1">IFERROR(__xludf.DUMMYFUNCTION("""COMPUTED_VALUE"""),"Desmond")</f>
        <v>Desmond</v>
      </c>
      <c r="B122" s="2" t="str">
        <f ca="1">IFERROR(__xludf.DUMMYFUNCTION("""COMPUTED_VALUE"""),"Oliver")</f>
        <v>Oliver</v>
      </c>
      <c r="C122" s="2" t="str">
        <f ca="1">IFERROR(__xludf.DUMMYFUNCTION("""COMPUTED_VALUE"""),"#4 (Saturday, 3:20 - 5 pm)")</f>
        <v>#4 (Saturday, 3:20 - 5 pm)</v>
      </c>
      <c r="D122" s="2" t="str">
        <f ca="1">IFERROR(__xludf.DUMMYFUNCTION("""COMPUTED_VALUE"""),"Lamar")</f>
        <v>Lamar</v>
      </c>
      <c r="E122" s="2">
        <f ca="1">IFERROR(__xludf.DUMMYFUNCTION("""COMPUTED_VALUE"""),6)</f>
        <v>6</v>
      </c>
      <c r="F122" s="2" t="str">
        <f ca="1">IFERROR(__xludf.DUMMYFUNCTION("""COMPUTED_VALUE"""),"Male")</f>
        <v>Male</v>
      </c>
      <c r="G122" s="2"/>
    </row>
    <row r="123" spans="1:7" ht="12.5" x14ac:dyDescent="0.25">
      <c r="A123" s="2" t="str">
        <f ca="1">IFERROR(__xludf.DUMMYFUNCTION("""COMPUTED_VALUE"""),"Devin")</f>
        <v>Devin</v>
      </c>
      <c r="B123" s="2" t="str">
        <f ca="1">IFERROR(__xludf.DUMMYFUNCTION("""COMPUTED_VALUE"""),"Basu")</f>
        <v>Basu</v>
      </c>
      <c r="C123" s="2" t="str">
        <f ca="1">IFERROR(__xludf.DUMMYFUNCTION("""COMPUTED_VALUE"""),"#5 (Saturday, 5 - 6:40 pm)")</f>
        <v>#5 (Saturday, 5 - 6:40 pm)</v>
      </c>
      <c r="D123" s="2" t="str">
        <f ca="1">IFERROR(__xludf.DUMMYFUNCTION("""COMPUTED_VALUE"""),"Magellan")</f>
        <v>Magellan</v>
      </c>
      <c r="E123" s="2">
        <f ca="1">IFERROR(__xludf.DUMMYFUNCTION("""COMPUTED_VALUE"""),6)</f>
        <v>6</v>
      </c>
      <c r="F123" s="2" t="str">
        <f ca="1">IFERROR(__xludf.DUMMYFUNCTION("""COMPUTED_VALUE"""),"Male")</f>
        <v>Male</v>
      </c>
      <c r="G123" s="2" t="b">
        <f ca="1">IFERROR(__xludf.DUMMYFUNCTION("""COMPUTED_VALUE"""),TRUE)</f>
        <v>1</v>
      </c>
    </row>
    <row r="124" spans="1:7" ht="12.5" x14ac:dyDescent="0.25">
      <c r="A124" s="2" t="str">
        <f ca="1">IFERROR(__xludf.DUMMYFUNCTION("""COMPUTED_VALUE"""),"Dhruv")</f>
        <v>Dhruv</v>
      </c>
      <c r="B124" s="2" t="str">
        <f ca="1">IFERROR(__xludf.DUMMYFUNCTION("""COMPUTED_VALUE"""),"Varanasi")</f>
        <v>Varanasi</v>
      </c>
      <c r="C124" s="2" t="str">
        <f ca="1">IFERROR(__xludf.DUMMYFUNCTION("""COMPUTED_VALUE"""),"#7 (Sunday, 10:20 am - noon)")</f>
        <v>#7 (Sunday, 10:20 am - noon)</v>
      </c>
      <c r="D124" s="2" t="str">
        <f ca="1">IFERROR(__xludf.DUMMYFUNCTION("""COMPUTED_VALUE"""),"Kealing")</f>
        <v>Kealing</v>
      </c>
      <c r="E124" s="2">
        <f ca="1">IFERROR(__xludf.DUMMYFUNCTION("""COMPUTED_VALUE"""),6)</f>
        <v>6</v>
      </c>
      <c r="F124" s="2" t="str">
        <f ca="1">IFERROR(__xludf.DUMMYFUNCTION("""COMPUTED_VALUE"""),"Male")</f>
        <v>Male</v>
      </c>
      <c r="G124" s="2" t="b">
        <f ca="1">IFERROR(__xludf.DUMMYFUNCTION("""COMPUTED_VALUE"""),TRUE)</f>
        <v>1</v>
      </c>
    </row>
    <row r="125" spans="1:7" ht="12.5" x14ac:dyDescent="0.25">
      <c r="A125" s="2" t="str">
        <f ca="1">IFERROR(__xludf.DUMMYFUNCTION("""COMPUTED_VALUE"""),"Diego")</f>
        <v>Diego</v>
      </c>
      <c r="B125" s="2" t="str">
        <f ca="1">IFERROR(__xludf.DUMMYFUNCTION("""COMPUTED_VALUE"""),"Aguayo")</f>
        <v>Aguayo</v>
      </c>
      <c r="C125" s="2" t="str">
        <f ca="1">IFERROR(__xludf.DUMMYFUNCTION("""COMPUTED_VALUE"""),"#5 (Saturday, 5 - 6:40 pm)")</f>
        <v>#5 (Saturday, 5 - 6:40 pm)</v>
      </c>
      <c r="D125" s="2" t="str">
        <f ca="1">IFERROR(__xludf.DUMMYFUNCTION("""COMPUTED_VALUE"""),"LASA")</f>
        <v>LASA</v>
      </c>
      <c r="E125" s="2">
        <f ca="1">IFERROR(__xludf.DUMMYFUNCTION("""COMPUTED_VALUE"""),11)</f>
        <v>11</v>
      </c>
      <c r="F125" s="2" t="str">
        <f ca="1">IFERROR(__xludf.DUMMYFUNCTION("""COMPUTED_VALUE"""),"Male")</f>
        <v>Male</v>
      </c>
      <c r="G125" s="2" t="b">
        <f ca="1">IFERROR(__xludf.DUMMYFUNCTION("""COMPUTED_VALUE"""),TRUE)</f>
        <v>1</v>
      </c>
    </row>
    <row r="126" spans="1:7" ht="12.5" x14ac:dyDescent="0.25">
      <c r="A126" s="2" t="str">
        <f ca="1">IFERROR(__xludf.DUMMYFUNCTION("""COMPUTED_VALUE"""),"Diego")</f>
        <v>Diego</v>
      </c>
      <c r="B126" s="2" t="str">
        <f ca="1">IFERROR(__xludf.DUMMYFUNCTION("""COMPUTED_VALUE"""),"Chaparro")</f>
        <v>Chaparro</v>
      </c>
      <c r="C126" s="2" t="str">
        <f ca="1">IFERROR(__xludf.DUMMYFUNCTION("""COMPUTED_VALUE"""),"#2 (Saturday, 12 - 1:40 pm)")</f>
        <v>#2 (Saturday, 12 - 1:40 pm)</v>
      </c>
      <c r="D126" s="2" t="str">
        <f ca="1">IFERROR(__xludf.DUMMYFUNCTION("""COMPUTED_VALUE"""),"Highland Park")</f>
        <v>Highland Park</v>
      </c>
      <c r="E126" s="2">
        <f ca="1">IFERROR(__xludf.DUMMYFUNCTION("""COMPUTED_VALUE"""),5)</f>
        <v>5</v>
      </c>
      <c r="F126" s="2" t="str">
        <f ca="1">IFERROR(__xludf.DUMMYFUNCTION("""COMPUTED_VALUE"""),"Male")</f>
        <v>Male</v>
      </c>
      <c r="G126" s="2" t="b">
        <f ca="1">IFERROR(__xludf.DUMMYFUNCTION("""COMPUTED_VALUE"""),TRUE)</f>
        <v>1</v>
      </c>
    </row>
    <row r="127" spans="1:7" ht="12.5" x14ac:dyDescent="0.25">
      <c r="A127" s="2" t="str">
        <f ca="1">IFERROR(__xludf.DUMMYFUNCTION("""COMPUTED_VALUE"""),"Dnyaneshwari")</f>
        <v>Dnyaneshwari</v>
      </c>
      <c r="B127" s="2" t="str">
        <f ca="1">IFERROR(__xludf.DUMMYFUNCTION("""COMPUTED_VALUE"""),"Lalit Yawalkar")</f>
        <v>Lalit Yawalkar</v>
      </c>
      <c r="C127" s="2" t="str">
        <f ca="1">IFERROR(__xludf.DUMMYFUNCTION("""COMPUTED_VALUE"""),"#4 (Saturday, 3:20 - 5 pm)")</f>
        <v>#4 (Saturday, 3:20 - 5 pm)</v>
      </c>
      <c r="D127" s="2" t="str">
        <f ca="1">IFERROR(__xludf.DUMMYFUNCTION("""COMPUTED_VALUE"""),"Ann Richards")</f>
        <v>Ann Richards</v>
      </c>
      <c r="E127" s="2">
        <f ca="1">IFERROR(__xludf.DUMMYFUNCTION("""COMPUTED_VALUE"""),7)</f>
        <v>7</v>
      </c>
      <c r="F127" s="2" t="str">
        <f ca="1">IFERROR(__xludf.DUMMYFUNCTION("""COMPUTED_VALUE"""),"Female")</f>
        <v>Female</v>
      </c>
      <c r="G127" s="2"/>
    </row>
    <row r="128" spans="1:7" ht="12.5" x14ac:dyDescent="0.25">
      <c r="A128" s="2" t="str">
        <f ca="1">IFERROR(__xludf.DUMMYFUNCTION("""COMPUTED_VALUE"""),"Duke")</f>
        <v>Duke</v>
      </c>
      <c r="B128" s="2" t="str">
        <f ca="1">IFERROR(__xludf.DUMMYFUNCTION("""COMPUTED_VALUE"""),"Lott")</f>
        <v>Lott</v>
      </c>
      <c r="C128" s="2" t="str">
        <f ca="1">IFERROR(__xludf.DUMMYFUNCTION("""COMPUTED_VALUE"""),"#4 (Saturday, 3:20 - 5 pm)")</f>
        <v>#4 (Saturday, 3:20 - 5 pm)</v>
      </c>
      <c r="D128" s="2" t="str">
        <f ca="1">IFERROR(__xludf.DUMMYFUNCTION("""COMPUTED_VALUE"""),"Brentwood")</f>
        <v>Brentwood</v>
      </c>
      <c r="E128" s="2">
        <f ca="1">IFERROR(__xludf.DUMMYFUNCTION("""COMPUTED_VALUE"""),4)</f>
        <v>4</v>
      </c>
      <c r="F128" s="2" t="str">
        <f ca="1">IFERROR(__xludf.DUMMYFUNCTION("""COMPUTED_VALUE"""),"Male")</f>
        <v>Male</v>
      </c>
      <c r="G128" s="2" t="b">
        <f ca="1">IFERROR(__xludf.DUMMYFUNCTION("""COMPUTED_VALUE"""),TRUE)</f>
        <v>1</v>
      </c>
    </row>
    <row r="129" spans="1:7" ht="12.5" x14ac:dyDescent="0.25">
      <c r="A129" s="2" t="str">
        <f ca="1">IFERROR(__xludf.DUMMYFUNCTION("""COMPUTED_VALUE"""),"Dylan")</f>
        <v>Dylan</v>
      </c>
      <c r="B129" s="2" t="str">
        <f ca="1">IFERROR(__xludf.DUMMYFUNCTION("""COMPUTED_VALUE"""),"Lopez")</f>
        <v>Lopez</v>
      </c>
      <c r="C129" s="2" t="str">
        <f ca="1">IFERROR(__xludf.DUMMYFUNCTION("""COMPUTED_VALUE"""),"#10 (Sunday, 3:20 - 5 pm)")</f>
        <v>#10 (Sunday, 3:20 - 5 pm)</v>
      </c>
      <c r="D129" s="2" t="str">
        <f ca="1">IFERROR(__xludf.DUMMYFUNCTION("""COMPUTED_VALUE"""),"Lamar")</f>
        <v>Lamar</v>
      </c>
      <c r="E129" s="2">
        <f ca="1">IFERROR(__xludf.DUMMYFUNCTION("""COMPUTED_VALUE"""),6)</f>
        <v>6</v>
      </c>
      <c r="F129" s="2" t="str">
        <f ca="1">IFERROR(__xludf.DUMMYFUNCTION("""COMPUTED_VALUE"""),"Male")</f>
        <v>Male</v>
      </c>
      <c r="G129" s="2" t="b">
        <f ca="1">IFERROR(__xludf.DUMMYFUNCTION("""COMPUTED_VALUE"""),TRUE)</f>
        <v>1</v>
      </c>
    </row>
    <row r="130" spans="1:7" ht="12.5" x14ac:dyDescent="0.25">
      <c r="A130" s="2" t="str">
        <f ca="1">IFERROR(__xludf.DUMMYFUNCTION("""COMPUTED_VALUE"""),"Easton")</f>
        <v>Easton</v>
      </c>
      <c r="B130" s="2" t="str">
        <f ca="1">IFERROR(__xludf.DUMMYFUNCTION("""COMPUTED_VALUE"""),"Cannon")</f>
        <v>Cannon</v>
      </c>
      <c r="C130" s="2" t="str">
        <f ca="1">IFERROR(__xludf.DUMMYFUNCTION("""COMPUTED_VALUE"""),"#7 (Sunday, 10:20 am - noon)")</f>
        <v>#7 (Sunday, 10:20 am - noon)</v>
      </c>
      <c r="D130" s="2" t="str">
        <f ca="1">IFERROR(__xludf.DUMMYFUNCTION("""COMPUTED_VALUE"""),"Kealing")</f>
        <v>Kealing</v>
      </c>
      <c r="E130" s="2">
        <f ca="1">IFERROR(__xludf.DUMMYFUNCTION("""COMPUTED_VALUE"""),8)</f>
        <v>8</v>
      </c>
      <c r="F130" s="2" t="str">
        <f ca="1">IFERROR(__xludf.DUMMYFUNCTION("""COMPUTED_VALUE"""),"Male")</f>
        <v>Male</v>
      </c>
      <c r="G130" s="2"/>
    </row>
    <row r="131" spans="1:7" ht="12.5" x14ac:dyDescent="0.25">
      <c r="A131" s="2" t="str">
        <f ca="1">IFERROR(__xludf.DUMMYFUNCTION("""COMPUTED_VALUE"""),"El Cid")</f>
        <v>El Cid</v>
      </c>
      <c r="B131" s="2" t="str">
        <f ca="1">IFERROR(__xludf.DUMMYFUNCTION("""COMPUTED_VALUE"""),"Liebrecht")</f>
        <v>Liebrecht</v>
      </c>
      <c r="C131" s="2" t="str">
        <f ca="1">IFERROR(__xludf.DUMMYFUNCTION("""COMPUTED_VALUE"""),"#4 (Saturday, 3:20 - 5 pm)")</f>
        <v>#4 (Saturday, 3:20 - 5 pm)</v>
      </c>
      <c r="D131" s="2" t="str">
        <f ca="1">IFERROR(__xludf.DUMMYFUNCTION("""COMPUTED_VALUE"""),"LASA")</f>
        <v>LASA</v>
      </c>
      <c r="E131" s="2">
        <f ca="1">IFERROR(__xludf.DUMMYFUNCTION("""COMPUTED_VALUE"""),11)</f>
        <v>11</v>
      </c>
      <c r="F131" s="2" t="str">
        <f ca="1">IFERROR(__xludf.DUMMYFUNCTION("""COMPUTED_VALUE"""),"Male")</f>
        <v>Male</v>
      </c>
      <c r="G131" s="2"/>
    </row>
    <row r="132" spans="1:7" ht="12.5" x14ac:dyDescent="0.25">
      <c r="A132" s="2" t="str">
        <f ca="1">IFERROR(__xludf.DUMMYFUNCTION("""COMPUTED_VALUE"""),"Eleanor")</f>
        <v>Eleanor</v>
      </c>
      <c r="B132" s="2" t="str">
        <f ca="1">IFERROR(__xludf.DUMMYFUNCTION("""COMPUTED_VALUE"""),"Aughenbaugh")</f>
        <v>Aughenbaugh</v>
      </c>
      <c r="C132" s="2" t="str">
        <f ca="1">IFERROR(__xludf.DUMMYFUNCTION("""COMPUTED_VALUE"""),"#9 (Sunday, 1:40 - 3:20 pm)")</f>
        <v>#9 (Sunday, 1:40 - 3:20 pm)</v>
      </c>
      <c r="D132" s="2" t="str">
        <f ca="1">IFERROR(__xludf.DUMMYFUNCTION("""COMPUTED_VALUE"""),"Highland Park")</f>
        <v>Highland Park</v>
      </c>
      <c r="E132" s="2">
        <f ca="1">IFERROR(__xludf.DUMMYFUNCTION("""COMPUTED_VALUE"""),5)</f>
        <v>5</v>
      </c>
      <c r="F132" s="2" t="str">
        <f ca="1">IFERROR(__xludf.DUMMYFUNCTION("""COMPUTED_VALUE"""),"Female")</f>
        <v>Female</v>
      </c>
      <c r="G132" s="2" t="b">
        <f ca="1">IFERROR(__xludf.DUMMYFUNCTION("""COMPUTED_VALUE"""),TRUE)</f>
        <v>1</v>
      </c>
    </row>
    <row r="133" spans="1:7" ht="12.5" x14ac:dyDescent="0.25">
      <c r="A133" s="2" t="str">
        <f ca="1">IFERROR(__xludf.DUMMYFUNCTION("""COMPUTED_VALUE"""),"Eleanor")</f>
        <v>Eleanor</v>
      </c>
      <c r="B133" s="2" t="str">
        <f ca="1">IFERROR(__xludf.DUMMYFUNCTION("""COMPUTED_VALUE"""),"Bader")</f>
        <v>Bader</v>
      </c>
      <c r="C133" s="2" t="str">
        <f ca="1">IFERROR(__xludf.DUMMYFUNCTION("""COMPUTED_VALUE"""),"#9 (Sunday, 1:40 - 3:20 pm)")</f>
        <v>#9 (Sunday, 1:40 - 3:20 pm)</v>
      </c>
      <c r="D133" s="2" t="str">
        <f ca="1">IFERROR(__xludf.DUMMYFUNCTION("""COMPUTED_VALUE"""),"Anderson")</f>
        <v>Anderson</v>
      </c>
      <c r="E133" s="2">
        <f ca="1">IFERROR(__xludf.DUMMYFUNCTION("""COMPUTED_VALUE"""),9)</f>
        <v>9</v>
      </c>
      <c r="F133" s="2" t="str">
        <f ca="1">IFERROR(__xludf.DUMMYFUNCTION("""COMPUTED_VALUE"""),"Female")</f>
        <v>Female</v>
      </c>
      <c r="G133" s="2"/>
    </row>
    <row r="134" spans="1:7" ht="12.5" x14ac:dyDescent="0.25">
      <c r="A134" s="2" t="str">
        <f ca="1">IFERROR(__xludf.DUMMYFUNCTION("""COMPUTED_VALUE"""),"Eleanor")</f>
        <v>Eleanor</v>
      </c>
      <c r="B134" s="2" t="str">
        <f ca="1">IFERROR(__xludf.DUMMYFUNCTION("""COMPUTED_VALUE"""),"Roberts")</f>
        <v>Roberts</v>
      </c>
      <c r="C134" s="2" t="str">
        <f ca="1">IFERROR(__xludf.DUMMYFUNCTION("""COMPUTED_VALUE"""),"#2 (Saturday, 12 - 1:40 pm)")</f>
        <v>#2 (Saturday, 12 - 1:40 pm)</v>
      </c>
      <c r="D134" s="2" t="str">
        <f ca="1">IFERROR(__xludf.DUMMYFUNCTION("""COMPUTED_VALUE"""),"Kealing")</f>
        <v>Kealing</v>
      </c>
      <c r="E134" s="2">
        <f ca="1">IFERROR(__xludf.DUMMYFUNCTION("""COMPUTED_VALUE"""),7)</f>
        <v>7</v>
      </c>
      <c r="F134" s="2" t="str">
        <f ca="1">IFERROR(__xludf.DUMMYFUNCTION("""COMPUTED_VALUE"""),"Female")</f>
        <v>Female</v>
      </c>
      <c r="G134" s="2"/>
    </row>
    <row r="135" spans="1:7" ht="12.5" x14ac:dyDescent="0.25">
      <c r="A135" s="2" t="str">
        <f ca="1">IFERROR(__xludf.DUMMYFUNCTION("""COMPUTED_VALUE"""),"Eleanor")</f>
        <v>Eleanor</v>
      </c>
      <c r="B135" s="2" t="str">
        <f ca="1">IFERROR(__xludf.DUMMYFUNCTION("""COMPUTED_VALUE"""),"Singer")</f>
        <v>Singer</v>
      </c>
      <c r="C135" s="2" t="str">
        <f ca="1">IFERROR(__xludf.DUMMYFUNCTION("""COMPUTED_VALUE"""),"#9 (Sunday, 1:40 - 3:20 pm)")</f>
        <v>#9 (Sunday, 1:40 - 3:20 pm)</v>
      </c>
      <c r="D135" s="2" t="str">
        <f ca="1">IFERROR(__xludf.DUMMYFUNCTION("""COMPUTED_VALUE"""),"Highland Park")</f>
        <v>Highland Park</v>
      </c>
      <c r="E135" s="2">
        <f ca="1">IFERROR(__xludf.DUMMYFUNCTION("""COMPUTED_VALUE"""),5)</f>
        <v>5</v>
      </c>
      <c r="F135" s="2" t="str">
        <f ca="1">IFERROR(__xludf.DUMMYFUNCTION("""COMPUTED_VALUE"""),"Female")</f>
        <v>Female</v>
      </c>
      <c r="G135" s="2" t="b">
        <f ca="1">IFERROR(__xludf.DUMMYFUNCTION("""COMPUTED_VALUE"""),TRUE)</f>
        <v>1</v>
      </c>
    </row>
    <row r="136" spans="1:7" ht="12.5" x14ac:dyDescent="0.25">
      <c r="A136" s="2" t="str">
        <f ca="1">IFERROR(__xludf.DUMMYFUNCTION("""COMPUTED_VALUE"""),"Eli")</f>
        <v>Eli</v>
      </c>
      <c r="B136" s="2" t="str">
        <f ca="1">IFERROR(__xludf.DUMMYFUNCTION("""COMPUTED_VALUE"""),"Gray")</f>
        <v>Gray</v>
      </c>
      <c r="C136" s="2" t="str">
        <f ca="1">IFERROR(__xludf.DUMMYFUNCTION("""COMPUTED_VALUE"""),"#4 (Saturday, 3:20 - 5 pm)")</f>
        <v>#4 (Saturday, 3:20 - 5 pm)</v>
      </c>
      <c r="D136" s="2" t="str">
        <f ca="1">IFERROR(__xludf.DUMMYFUNCTION("""COMPUTED_VALUE"""),"Kealing")</f>
        <v>Kealing</v>
      </c>
      <c r="E136" s="2">
        <f ca="1">IFERROR(__xludf.DUMMYFUNCTION("""COMPUTED_VALUE"""),8)</f>
        <v>8</v>
      </c>
      <c r="F136" s="2" t="str">
        <f ca="1">IFERROR(__xludf.DUMMYFUNCTION("""COMPUTED_VALUE"""),"Male")</f>
        <v>Male</v>
      </c>
      <c r="G136" s="2"/>
    </row>
    <row r="137" spans="1:7" ht="12.5" x14ac:dyDescent="0.25">
      <c r="A137" s="2" t="str">
        <f ca="1">IFERROR(__xludf.DUMMYFUNCTION("""COMPUTED_VALUE"""),"Elias")</f>
        <v>Elias</v>
      </c>
      <c r="B137" s="2" t="str">
        <f ca="1">IFERROR(__xludf.DUMMYFUNCTION("""COMPUTED_VALUE"""),"Combee")</f>
        <v>Combee</v>
      </c>
      <c r="C137" s="2" t="str">
        <f ca="1">IFERROR(__xludf.DUMMYFUNCTION("""COMPUTED_VALUE"""),"#9 (Sunday, 1:40 - 3:20 pm)")</f>
        <v>#9 (Sunday, 1:40 - 3:20 pm)</v>
      </c>
      <c r="D137" s="2" t="str">
        <f ca="1">IFERROR(__xludf.DUMMYFUNCTION("""COMPUTED_VALUE"""),"Lamar")</f>
        <v>Lamar</v>
      </c>
      <c r="E137" s="2">
        <f ca="1">IFERROR(__xludf.DUMMYFUNCTION("""COMPUTED_VALUE"""),7)</f>
        <v>7</v>
      </c>
      <c r="F137" s="2" t="str">
        <f ca="1">IFERROR(__xludf.DUMMYFUNCTION("""COMPUTED_VALUE"""),"Male")</f>
        <v>Male</v>
      </c>
      <c r="G137" s="2"/>
    </row>
    <row r="138" spans="1:7" ht="12.5" x14ac:dyDescent="0.25">
      <c r="A138" s="2" t="str">
        <f ca="1">IFERROR(__xludf.DUMMYFUNCTION("""COMPUTED_VALUE"""),"Elijah")</f>
        <v>Elijah</v>
      </c>
      <c r="B138" s="2" t="str">
        <f ca="1">IFERROR(__xludf.DUMMYFUNCTION("""COMPUTED_VALUE"""),"Chou")</f>
        <v>Chou</v>
      </c>
      <c r="C138" s="2" t="str">
        <f ca="1">IFERROR(__xludf.DUMMYFUNCTION("""COMPUTED_VALUE"""),"#10 (Sunday, 3:20 - 5 pm)")</f>
        <v>#10 (Sunday, 3:20 - 5 pm)</v>
      </c>
      <c r="D138" s="2" t="str">
        <f ca="1">IFERROR(__xludf.DUMMYFUNCTION("""COMPUTED_VALUE"""),"Highland Park")</f>
        <v>Highland Park</v>
      </c>
      <c r="E138" s="2">
        <f ca="1">IFERROR(__xludf.DUMMYFUNCTION("""COMPUTED_VALUE"""),5)</f>
        <v>5</v>
      </c>
      <c r="F138" s="2" t="str">
        <f ca="1">IFERROR(__xludf.DUMMYFUNCTION("""COMPUTED_VALUE"""),"Male")</f>
        <v>Male</v>
      </c>
      <c r="G138" s="2" t="b">
        <f ca="1">IFERROR(__xludf.DUMMYFUNCTION("""COMPUTED_VALUE"""),TRUE)</f>
        <v>1</v>
      </c>
    </row>
    <row r="139" spans="1:7" ht="12.5" x14ac:dyDescent="0.25">
      <c r="A139" s="2" t="str">
        <f ca="1">IFERROR(__xludf.DUMMYFUNCTION("""COMPUTED_VALUE"""),"Elijah")</f>
        <v>Elijah</v>
      </c>
      <c r="B139" s="2" t="str">
        <f ca="1">IFERROR(__xludf.DUMMYFUNCTION("""COMPUTED_VALUE"""),"Hutchinson Pokluda")</f>
        <v>Hutchinson Pokluda</v>
      </c>
      <c r="C139" s="2" t="str">
        <f ca="1">IFERROR(__xludf.DUMMYFUNCTION("""COMPUTED_VALUE"""),"#10 (Sunday, 3:20 - 5 pm)")</f>
        <v>#10 (Sunday, 3:20 - 5 pm)</v>
      </c>
      <c r="D139" s="2" t="str">
        <f ca="1">IFERROR(__xludf.DUMMYFUNCTION("""COMPUTED_VALUE"""),"Highland Park")</f>
        <v>Highland Park</v>
      </c>
      <c r="E139" s="2">
        <f ca="1">IFERROR(__xludf.DUMMYFUNCTION("""COMPUTED_VALUE"""),5)</f>
        <v>5</v>
      </c>
      <c r="F139" s="2" t="str">
        <f ca="1">IFERROR(__xludf.DUMMYFUNCTION("""COMPUTED_VALUE"""),"Male")</f>
        <v>Male</v>
      </c>
      <c r="G139" s="2" t="b">
        <f ca="1">IFERROR(__xludf.DUMMYFUNCTION("""COMPUTED_VALUE"""),TRUE)</f>
        <v>1</v>
      </c>
    </row>
    <row r="140" spans="1:7" ht="12.5" x14ac:dyDescent="0.25">
      <c r="A140" s="2" t="str">
        <f ca="1">IFERROR(__xludf.DUMMYFUNCTION("""COMPUTED_VALUE"""),"Elio")</f>
        <v>Elio</v>
      </c>
      <c r="B140" s="2" t="str">
        <f ca="1">IFERROR(__xludf.DUMMYFUNCTION("""COMPUTED_VALUE"""),"Benavidez Fisher")</f>
        <v>Benavidez Fisher</v>
      </c>
      <c r="C140" s="2" t="str">
        <f ca="1">IFERROR(__xludf.DUMMYFUNCTION("""COMPUTED_VALUE"""),"#4 (Saturday, 3:20 - 5 pm)")</f>
        <v>#4 (Saturday, 3:20 - 5 pm)</v>
      </c>
      <c r="D140" s="2" t="str">
        <f ca="1">IFERROR(__xludf.DUMMYFUNCTION("""COMPUTED_VALUE"""),"LASA")</f>
        <v>LASA</v>
      </c>
      <c r="E140" s="2">
        <f ca="1">IFERROR(__xludf.DUMMYFUNCTION("""COMPUTED_VALUE"""),9)</f>
        <v>9</v>
      </c>
      <c r="F140" s="2" t="str">
        <f ca="1">IFERROR(__xludf.DUMMYFUNCTION("""COMPUTED_VALUE"""),"Male")</f>
        <v>Male</v>
      </c>
      <c r="G140" s="2"/>
    </row>
    <row r="141" spans="1:7" ht="12.5" x14ac:dyDescent="0.25">
      <c r="A141" s="2" t="str">
        <f ca="1">IFERROR(__xludf.DUMMYFUNCTION("""COMPUTED_VALUE"""),"Elissa")</f>
        <v>Elissa</v>
      </c>
      <c r="B141" s="2" t="str">
        <f ca="1">IFERROR(__xludf.DUMMYFUNCTION("""COMPUTED_VALUE"""),"Ulrich")</f>
        <v>Ulrich</v>
      </c>
      <c r="C141" s="2" t="str">
        <f ca="1">IFERROR(__xludf.DUMMYFUNCTION("""COMPUTED_VALUE"""),"#3 (Saturday, 1:40 - 3:20 pm)")</f>
        <v>#3 (Saturday, 1:40 - 3:20 pm)</v>
      </c>
      <c r="D141" s="2" t="str">
        <f ca="1">IFERROR(__xludf.DUMMYFUNCTION("""COMPUTED_VALUE"""),"Ann Richards")</f>
        <v>Ann Richards</v>
      </c>
      <c r="E141" s="2">
        <f ca="1">IFERROR(__xludf.DUMMYFUNCTION("""COMPUTED_VALUE"""),12)</f>
        <v>12</v>
      </c>
      <c r="F141" s="2" t="str">
        <f ca="1">IFERROR(__xludf.DUMMYFUNCTION("""COMPUTED_VALUE"""),"Female")</f>
        <v>Female</v>
      </c>
      <c r="G141" s="2"/>
    </row>
    <row r="142" spans="1:7" ht="12.5" x14ac:dyDescent="0.25">
      <c r="A142" s="2" t="str">
        <f ca="1">IFERROR(__xludf.DUMMYFUNCTION("""COMPUTED_VALUE"""),"Ella")</f>
        <v>Ella</v>
      </c>
      <c r="B142" s="2" t="str">
        <f ca="1">IFERROR(__xludf.DUMMYFUNCTION("""COMPUTED_VALUE"""),"Heimer")</f>
        <v>Heimer</v>
      </c>
      <c r="C142" s="2" t="str">
        <f ca="1">IFERROR(__xludf.DUMMYFUNCTION("""COMPUTED_VALUE"""),"#10 (Sunday, 3:20 - 5 pm)")</f>
        <v>#10 (Sunday, 3:20 - 5 pm)</v>
      </c>
      <c r="D142" s="2" t="str">
        <f ca="1">IFERROR(__xludf.DUMMYFUNCTION("""COMPUTED_VALUE"""),"Ann Richards")</f>
        <v>Ann Richards</v>
      </c>
      <c r="E142" s="2">
        <f ca="1">IFERROR(__xludf.DUMMYFUNCTION("""COMPUTED_VALUE"""),7)</f>
        <v>7</v>
      </c>
      <c r="F142" s="2" t="str">
        <f ca="1">IFERROR(__xludf.DUMMYFUNCTION("""COMPUTED_VALUE"""),"Female")</f>
        <v>Female</v>
      </c>
      <c r="G142" s="2" t="b">
        <f ca="1">IFERROR(__xludf.DUMMYFUNCTION("""COMPUTED_VALUE"""),TRUE)</f>
        <v>1</v>
      </c>
    </row>
    <row r="143" spans="1:7" ht="12.5" x14ac:dyDescent="0.25">
      <c r="A143" s="2" t="str">
        <f ca="1">IFERROR(__xludf.DUMMYFUNCTION("""COMPUTED_VALUE"""),"Ellen")</f>
        <v>Ellen</v>
      </c>
      <c r="B143" s="2" t="str">
        <f ca="1">IFERROR(__xludf.DUMMYFUNCTION("""COMPUTED_VALUE"""),"Pehl")</f>
        <v>Pehl</v>
      </c>
      <c r="C143" s="2" t="str">
        <f ca="1">IFERROR(__xludf.DUMMYFUNCTION("""COMPUTED_VALUE"""),"#10 (Sunday, 3:20 - 5 pm)")</f>
        <v>#10 (Sunday, 3:20 - 5 pm)</v>
      </c>
      <c r="D143" s="2" t="str">
        <f ca="1">IFERROR(__xludf.DUMMYFUNCTION("""COMPUTED_VALUE"""),"Kealing")</f>
        <v>Kealing</v>
      </c>
      <c r="E143" s="2">
        <f ca="1">IFERROR(__xludf.DUMMYFUNCTION("""COMPUTED_VALUE"""),7)</f>
        <v>7</v>
      </c>
      <c r="F143" s="2" t="str">
        <f ca="1">IFERROR(__xludf.DUMMYFUNCTION("""COMPUTED_VALUE"""),"Female")</f>
        <v>Female</v>
      </c>
      <c r="G143" s="2"/>
    </row>
    <row r="144" spans="1:7" ht="12.5" x14ac:dyDescent="0.25">
      <c r="A144" s="2" t="str">
        <f ca="1">IFERROR(__xludf.DUMMYFUNCTION("""COMPUTED_VALUE"""),"Elliott")</f>
        <v>Elliott</v>
      </c>
      <c r="B144" s="2" t="str">
        <f ca="1">IFERROR(__xludf.DUMMYFUNCTION("""COMPUTED_VALUE"""),"Curry")</f>
        <v>Curry</v>
      </c>
      <c r="C144" s="2" t="str">
        <f ca="1">IFERROR(__xludf.DUMMYFUNCTION("""COMPUTED_VALUE"""),"#1 (Saturday, 10:20 am - 12)")</f>
        <v>#1 (Saturday, 10:20 am - 12)</v>
      </c>
      <c r="D144" s="2" t="str">
        <f ca="1">IFERROR(__xludf.DUMMYFUNCTION("""COMPUTED_VALUE"""),"McCallum")</f>
        <v>McCallum</v>
      </c>
      <c r="E144" s="2">
        <f ca="1">IFERROR(__xludf.DUMMYFUNCTION("""COMPUTED_VALUE"""),9)</f>
        <v>9</v>
      </c>
      <c r="F144" s="2" t="str">
        <f ca="1">IFERROR(__xludf.DUMMYFUNCTION("""COMPUTED_VALUE"""),"Male")</f>
        <v>Male</v>
      </c>
      <c r="G144" s="2"/>
    </row>
    <row r="145" spans="1:7" ht="12.5" x14ac:dyDescent="0.25">
      <c r="A145" s="2" t="str">
        <f ca="1">IFERROR(__xludf.DUMMYFUNCTION("""COMPUTED_VALUE"""),"Elliott")</f>
        <v>Elliott</v>
      </c>
      <c r="B145" s="2" t="str">
        <f ca="1">IFERROR(__xludf.DUMMYFUNCTION("""COMPUTED_VALUE"""),"Keith")</f>
        <v>Keith</v>
      </c>
      <c r="C145" s="2" t="str">
        <f ca="1">IFERROR(__xludf.DUMMYFUNCTION("""COMPUTED_VALUE"""),"#7 (Sunday, 10:20 am - noon)")</f>
        <v>#7 (Sunday, 10:20 am - noon)</v>
      </c>
      <c r="D145" s="2" t="str">
        <f ca="1">IFERROR(__xludf.DUMMYFUNCTION("""COMPUTED_VALUE"""),"Lamar")</f>
        <v>Lamar</v>
      </c>
      <c r="E145" s="2">
        <f ca="1">IFERROR(__xludf.DUMMYFUNCTION("""COMPUTED_VALUE"""),6)</f>
        <v>6</v>
      </c>
      <c r="F145" s="2" t="str">
        <f ca="1">IFERROR(__xludf.DUMMYFUNCTION("""COMPUTED_VALUE"""),"Male")</f>
        <v>Male</v>
      </c>
      <c r="G145" s="2"/>
    </row>
    <row r="146" spans="1:7" ht="12.5" x14ac:dyDescent="0.25">
      <c r="A146" s="2" t="str">
        <f ca="1">IFERROR(__xludf.DUMMYFUNCTION("""COMPUTED_VALUE"""),"Ellis")</f>
        <v>Ellis</v>
      </c>
      <c r="B146" s="2" t="str">
        <f ca="1">IFERROR(__xludf.DUMMYFUNCTION("""COMPUTED_VALUE"""),"Reddam")</f>
        <v>Reddam</v>
      </c>
      <c r="C146" s="2" t="str">
        <f ca="1">IFERROR(__xludf.DUMMYFUNCTION("""COMPUTED_VALUE"""),"#7 (Sunday, 10:20 am - noon)")</f>
        <v>#7 (Sunday, 10:20 am - noon)</v>
      </c>
      <c r="D146" s="2" t="str">
        <f ca="1">IFERROR(__xludf.DUMMYFUNCTION("""COMPUTED_VALUE"""),"LASA")</f>
        <v>LASA</v>
      </c>
      <c r="E146" s="2">
        <f ca="1">IFERROR(__xludf.DUMMYFUNCTION("""COMPUTED_VALUE"""),9)</f>
        <v>9</v>
      </c>
      <c r="F146" s="2" t="str">
        <f ca="1">IFERROR(__xludf.DUMMYFUNCTION("""COMPUTED_VALUE"""),"Male")</f>
        <v>Male</v>
      </c>
      <c r="G146" s="2"/>
    </row>
    <row r="147" spans="1:7" ht="12.5" x14ac:dyDescent="0.25">
      <c r="A147" s="2" t="str">
        <f ca="1">IFERROR(__xludf.DUMMYFUNCTION("""COMPUTED_VALUE"""),"Emerson")</f>
        <v>Emerson</v>
      </c>
      <c r="B147" s="2" t="str">
        <f ca="1">IFERROR(__xludf.DUMMYFUNCTION("""COMPUTED_VALUE"""),"Bedroisan")</f>
        <v>Bedroisan</v>
      </c>
      <c r="C147" s="2" t="str">
        <f ca="1">IFERROR(__xludf.DUMMYFUNCTION("""COMPUTED_VALUE"""),"#6 (Sunday, 8:40 - 10:20 am)")</f>
        <v>#6 (Sunday, 8:40 - 10:20 am)</v>
      </c>
      <c r="D147" s="2" t="str">
        <f ca="1">IFERROR(__xludf.DUMMYFUNCTION("""COMPUTED_VALUE"""),"Lamar")</f>
        <v>Lamar</v>
      </c>
      <c r="E147" s="2">
        <f ca="1">IFERROR(__xludf.DUMMYFUNCTION("""COMPUTED_VALUE"""),6)</f>
        <v>6</v>
      </c>
      <c r="F147" s="2" t="str">
        <f ca="1">IFERROR(__xludf.DUMMYFUNCTION("""COMPUTED_VALUE"""),"Male")</f>
        <v>Male</v>
      </c>
      <c r="G147" s="2" t="b">
        <f ca="1">IFERROR(__xludf.DUMMYFUNCTION("""COMPUTED_VALUE"""),TRUE)</f>
        <v>1</v>
      </c>
    </row>
    <row r="148" spans="1:7" ht="12.5" x14ac:dyDescent="0.25">
      <c r="A148" s="2" t="str">
        <f ca="1">IFERROR(__xludf.DUMMYFUNCTION("""COMPUTED_VALUE"""),"Emerson")</f>
        <v>Emerson</v>
      </c>
      <c r="B148" s="2" t="str">
        <f ca="1">IFERROR(__xludf.DUMMYFUNCTION("""COMPUTED_VALUE"""),"Harper Pride")</f>
        <v>Harper Pride</v>
      </c>
      <c r="C148" s="2" t="str">
        <f ca="1">IFERROR(__xludf.DUMMYFUNCTION("""COMPUTED_VALUE"""),"#4 (Saturday, 3:20 - 5 pm)")</f>
        <v>#4 (Saturday, 3:20 - 5 pm)</v>
      </c>
      <c r="D148" s="2" t="str">
        <f ca="1">IFERROR(__xludf.DUMMYFUNCTION("""COMPUTED_VALUE"""),"Brentwood")</f>
        <v>Brentwood</v>
      </c>
      <c r="E148" s="2">
        <f ca="1">IFERROR(__xludf.DUMMYFUNCTION("""COMPUTED_VALUE"""),4)</f>
        <v>4</v>
      </c>
      <c r="F148" s="2" t="str">
        <f ca="1">IFERROR(__xludf.DUMMYFUNCTION("""COMPUTED_VALUE"""),"Male")</f>
        <v>Male</v>
      </c>
      <c r="G148" s="2" t="b">
        <f ca="1">IFERROR(__xludf.DUMMYFUNCTION("""COMPUTED_VALUE"""),TRUE)</f>
        <v>1</v>
      </c>
    </row>
    <row r="149" spans="1:7" ht="12.5" x14ac:dyDescent="0.25">
      <c r="A149" s="2" t="str">
        <f ca="1">IFERROR(__xludf.DUMMYFUNCTION("""COMPUTED_VALUE"""),"Emerson")</f>
        <v>Emerson</v>
      </c>
      <c r="B149" s="2" t="str">
        <f ca="1">IFERROR(__xludf.DUMMYFUNCTION("""COMPUTED_VALUE"""),"Kestner")</f>
        <v>Kestner</v>
      </c>
      <c r="C149" s="2" t="str">
        <f ca="1">IFERROR(__xludf.DUMMYFUNCTION("""COMPUTED_VALUE"""),"#2 (Saturday, 12 - 1:40 pm)")</f>
        <v>#2 (Saturday, 12 - 1:40 pm)</v>
      </c>
      <c r="D149" s="2" t="str">
        <f ca="1">IFERROR(__xludf.DUMMYFUNCTION("""COMPUTED_VALUE"""),"Kealing")</f>
        <v>Kealing</v>
      </c>
      <c r="E149" s="2">
        <f ca="1">IFERROR(__xludf.DUMMYFUNCTION("""COMPUTED_VALUE"""),7)</f>
        <v>7</v>
      </c>
      <c r="F149" s="2" t="str">
        <f ca="1">IFERROR(__xludf.DUMMYFUNCTION("""COMPUTED_VALUE"""),"Male")</f>
        <v>Male</v>
      </c>
      <c r="G149" s="2"/>
    </row>
    <row r="150" spans="1:7" ht="12.5" x14ac:dyDescent="0.25">
      <c r="A150" s="2" t="str">
        <f ca="1">IFERROR(__xludf.DUMMYFUNCTION("""COMPUTED_VALUE"""),"Emilia")</f>
        <v>Emilia</v>
      </c>
      <c r="B150" s="2" t="str">
        <f ca="1">IFERROR(__xludf.DUMMYFUNCTION("""COMPUTED_VALUE"""),"Macias Güereque")</f>
        <v>Macias Güereque</v>
      </c>
      <c r="C150" s="2" t="str">
        <f ca="1">IFERROR(__xludf.DUMMYFUNCTION("""COMPUTED_VALUE"""),"#6 (Sunday, 8:40 - 10:20 am)")</f>
        <v>#6 (Sunday, 8:40 - 10:20 am)</v>
      </c>
      <c r="D150" s="2" t="str">
        <f ca="1">IFERROR(__xludf.DUMMYFUNCTION("""COMPUTED_VALUE"""),"Kealing")</f>
        <v>Kealing</v>
      </c>
      <c r="E150" s="2">
        <f ca="1">IFERROR(__xludf.DUMMYFUNCTION("""COMPUTED_VALUE"""),8)</f>
        <v>8</v>
      </c>
      <c r="F150" s="2" t="str">
        <f ca="1">IFERROR(__xludf.DUMMYFUNCTION("""COMPUTED_VALUE"""),"Female")</f>
        <v>Female</v>
      </c>
      <c r="G150" s="2" t="b">
        <f ca="1">IFERROR(__xludf.DUMMYFUNCTION("""COMPUTED_VALUE"""),TRUE)</f>
        <v>1</v>
      </c>
    </row>
    <row r="151" spans="1:7" ht="12.5" x14ac:dyDescent="0.25">
      <c r="A151" s="2" t="str">
        <f ca="1">IFERROR(__xludf.DUMMYFUNCTION("""COMPUTED_VALUE"""),"Emily")</f>
        <v>Emily</v>
      </c>
      <c r="B151" s="2" t="str">
        <f ca="1">IFERROR(__xludf.DUMMYFUNCTION("""COMPUTED_VALUE"""),"Holton")</f>
        <v>Holton</v>
      </c>
      <c r="C151" s="2" t="str">
        <f ca="1">IFERROR(__xludf.DUMMYFUNCTION("""COMPUTED_VALUE"""),"#10 (Sunday, 3:20 - 5 pm)")</f>
        <v>#10 (Sunday, 3:20 - 5 pm)</v>
      </c>
      <c r="D151" s="2" t="str">
        <f ca="1">IFERROR(__xludf.DUMMYFUNCTION("""COMPUTED_VALUE"""),"Kealing")</f>
        <v>Kealing</v>
      </c>
      <c r="E151" s="2">
        <f ca="1">IFERROR(__xludf.DUMMYFUNCTION("""COMPUTED_VALUE"""),6)</f>
        <v>6</v>
      </c>
      <c r="F151" s="2" t="str">
        <f ca="1">IFERROR(__xludf.DUMMYFUNCTION("""COMPUTED_VALUE"""),"Female")</f>
        <v>Female</v>
      </c>
      <c r="G151" s="2" t="b">
        <f ca="1">IFERROR(__xludf.DUMMYFUNCTION("""COMPUTED_VALUE"""),TRUE)</f>
        <v>1</v>
      </c>
    </row>
    <row r="152" spans="1:7" ht="12.5" x14ac:dyDescent="0.25">
      <c r="A152" s="2" t="str">
        <f ca="1">IFERROR(__xludf.DUMMYFUNCTION("""COMPUTED_VALUE"""),"Emma")</f>
        <v>Emma</v>
      </c>
      <c r="B152" s="2" t="str">
        <f ca="1">IFERROR(__xludf.DUMMYFUNCTION("""COMPUTED_VALUE"""),"Strama")</f>
        <v>Strama</v>
      </c>
      <c r="C152" s="2" t="str">
        <f ca="1">IFERROR(__xludf.DUMMYFUNCTION("""COMPUTED_VALUE"""),"#6 (Sunday, 8:40 - 10:20 am)")</f>
        <v>#6 (Sunday, 8:40 - 10:20 am)</v>
      </c>
      <c r="D152" s="2" t="str">
        <f ca="1">IFERROR(__xludf.DUMMYFUNCTION("""COMPUTED_VALUE"""),"Highland Park")</f>
        <v>Highland Park</v>
      </c>
      <c r="E152" s="2">
        <f ca="1">IFERROR(__xludf.DUMMYFUNCTION("""COMPUTED_VALUE"""),5)</f>
        <v>5</v>
      </c>
      <c r="F152" s="2" t="str">
        <f ca="1">IFERROR(__xludf.DUMMYFUNCTION("""COMPUTED_VALUE"""),"Female")</f>
        <v>Female</v>
      </c>
      <c r="G152" s="2" t="b">
        <f ca="1">IFERROR(__xludf.DUMMYFUNCTION("""COMPUTED_VALUE"""),TRUE)</f>
        <v>1</v>
      </c>
    </row>
    <row r="153" spans="1:7" ht="12.5" x14ac:dyDescent="0.25">
      <c r="A153" s="2" t="str">
        <f ca="1">IFERROR(__xludf.DUMMYFUNCTION("""COMPUTED_VALUE"""),"Emma")</f>
        <v>Emma</v>
      </c>
      <c r="B153" s="2" t="str">
        <f ca="1">IFERROR(__xludf.DUMMYFUNCTION("""COMPUTED_VALUE"""),"Wintemute")</f>
        <v>Wintemute</v>
      </c>
      <c r="C153" s="2" t="str">
        <f ca="1">IFERROR(__xludf.DUMMYFUNCTION("""COMPUTED_VALUE"""),"#9 (Sunday, 1:40 - 3:20 pm)")</f>
        <v>#9 (Sunday, 1:40 - 3:20 pm)</v>
      </c>
      <c r="D153" s="2" t="str">
        <f ca="1">IFERROR(__xludf.DUMMYFUNCTION("""COMPUTED_VALUE"""),"Highland Park")</f>
        <v>Highland Park</v>
      </c>
      <c r="E153" s="2">
        <f ca="1">IFERROR(__xludf.DUMMYFUNCTION("""COMPUTED_VALUE"""),5)</f>
        <v>5</v>
      </c>
      <c r="F153" s="2" t="str">
        <f ca="1">IFERROR(__xludf.DUMMYFUNCTION("""COMPUTED_VALUE"""),"Female")</f>
        <v>Female</v>
      </c>
      <c r="G153" s="2" t="b">
        <f ca="1">IFERROR(__xludf.DUMMYFUNCTION("""COMPUTED_VALUE"""),TRUE)</f>
        <v>1</v>
      </c>
    </row>
    <row r="154" spans="1:7" ht="12.5" x14ac:dyDescent="0.25">
      <c r="A154" s="2" t="str">
        <f ca="1">IFERROR(__xludf.DUMMYFUNCTION("""COMPUTED_VALUE"""),"Emmanuelle")</f>
        <v>Emmanuelle</v>
      </c>
      <c r="B154" s="2" t="str">
        <f ca="1">IFERROR(__xludf.DUMMYFUNCTION("""COMPUTED_VALUE"""),"Jervis")</f>
        <v>Jervis</v>
      </c>
      <c r="C154" s="2" t="str">
        <f ca="1">IFERROR(__xludf.DUMMYFUNCTION("""COMPUTED_VALUE"""),"#7 (Sunday, 10:20 am - noon)")</f>
        <v>#7 (Sunday, 10:20 am - noon)</v>
      </c>
      <c r="D154" s="2" t="str">
        <f ca="1">IFERROR(__xludf.DUMMYFUNCTION("""COMPUTED_VALUE"""),"Ann Richards")</f>
        <v>Ann Richards</v>
      </c>
      <c r="E154" s="2">
        <f ca="1">IFERROR(__xludf.DUMMYFUNCTION("""COMPUTED_VALUE"""),9)</f>
        <v>9</v>
      </c>
      <c r="F154" s="2" t="str">
        <f ca="1">IFERROR(__xludf.DUMMYFUNCTION("""COMPUTED_VALUE"""),"Female")</f>
        <v>Female</v>
      </c>
      <c r="G154" s="2"/>
    </row>
    <row r="155" spans="1:7" ht="12.5" x14ac:dyDescent="0.25">
      <c r="A155" s="2" t="str">
        <f ca="1">IFERROR(__xludf.DUMMYFUNCTION("""COMPUTED_VALUE"""),"Emmett")</f>
        <v>Emmett</v>
      </c>
      <c r="B155" s="2" t="str">
        <f ca="1">IFERROR(__xludf.DUMMYFUNCTION("""COMPUTED_VALUE"""),"Seales")</f>
        <v>Seales</v>
      </c>
      <c r="C155" s="2" t="str">
        <f ca="1">IFERROR(__xludf.DUMMYFUNCTION("""COMPUTED_VALUE"""),"#10 (Sunday, 3:20 - 5 pm)")</f>
        <v>#10 (Sunday, 3:20 - 5 pm)</v>
      </c>
      <c r="D155" s="2" t="str">
        <f ca="1">IFERROR(__xludf.DUMMYFUNCTION("""COMPUTED_VALUE"""),"Kealing")</f>
        <v>Kealing</v>
      </c>
      <c r="E155" s="2">
        <f ca="1">IFERROR(__xludf.DUMMYFUNCTION("""COMPUTED_VALUE"""),7)</f>
        <v>7</v>
      </c>
      <c r="F155" s="2" t="str">
        <f ca="1">IFERROR(__xludf.DUMMYFUNCTION("""COMPUTED_VALUE"""),"Male")</f>
        <v>Male</v>
      </c>
      <c r="G155" s="2"/>
    </row>
    <row r="156" spans="1:7" ht="12.5" x14ac:dyDescent="0.25">
      <c r="A156" s="2" t="str">
        <f ca="1">IFERROR(__xludf.DUMMYFUNCTION("""COMPUTED_VALUE"""),"Eshan")</f>
        <v>Eshan</v>
      </c>
      <c r="B156" s="2" t="str">
        <f ca="1">IFERROR(__xludf.DUMMYFUNCTION("""COMPUTED_VALUE"""),"Lakshmanan-Gulley")</f>
        <v>Lakshmanan-Gulley</v>
      </c>
      <c r="C156" s="2" t="str">
        <f ca="1">IFERROR(__xludf.DUMMYFUNCTION("""COMPUTED_VALUE"""),"#10 (Sunday, 3:20 - 5 pm)")</f>
        <v>#10 (Sunday, 3:20 - 5 pm)</v>
      </c>
      <c r="D156" s="2" t="str">
        <f ca="1">IFERROR(__xludf.DUMMYFUNCTION("""COMPUTED_VALUE"""),"Austin High")</f>
        <v>Austin High</v>
      </c>
      <c r="E156" s="2">
        <f ca="1">IFERROR(__xludf.DUMMYFUNCTION("""COMPUTED_VALUE"""),11)</f>
        <v>11</v>
      </c>
      <c r="F156" s="2" t="str">
        <f ca="1">IFERROR(__xludf.DUMMYFUNCTION("""COMPUTED_VALUE"""),"Male")</f>
        <v>Male</v>
      </c>
      <c r="G156" s="2" t="b">
        <f ca="1">IFERROR(__xludf.DUMMYFUNCTION("""COMPUTED_VALUE"""),TRUE)</f>
        <v>1</v>
      </c>
    </row>
    <row r="157" spans="1:7" ht="12.5" x14ac:dyDescent="0.25">
      <c r="A157" s="2" t="str">
        <f ca="1">IFERROR(__xludf.DUMMYFUNCTION("""COMPUTED_VALUE"""),"Esme")</f>
        <v>Esme</v>
      </c>
      <c r="B157" s="2" t="str">
        <f ca="1">IFERROR(__xludf.DUMMYFUNCTION("""COMPUTED_VALUE"""),"Gruber")</f>
        <v>Gruber</v>
      </c>
      <c r="C157" s="2" t="str">
        <f ca="1">IFERROR(__xludf.DUMMYFUNCTION("""COMPUTED_VALUE"""),"#9 (Sunday, 1:40 - 3:20 pm)")</f>
        <v>#9 (Sunday, 1:40 - 3:20 pm)</v>
      </c>
      <c r="D157" s="2" t="str">
        <f ca="1">IFERROR(__xludf.DUMMYFUNCTION("""COMPUTED_VALUE"""),"LASA")</f>
        <v>LASA</v>
      </c>
      <c r="E157" s="2">
        <f ca="1">IFERROR(__xludf.DUMMYFUNCTION("""COMPUTED_VALUE"""),11)</f>
        <v>11</v>
      </c>
      <c r="F157" s="2" t="str">
        <f ca="1">IFERROR(__xludf.DUMMYFUNCTION("""COMPUTED_VALUE"""),"Female")</f>
        <v>Female</v>
      </c>
      <c r="G157" s="2"/>
    </row>
    <row r="158" spans="1:7" ht="12.5" x14ac:dyDescent="0.25">
      <c r="A158" s="2" t="str">
        <f ca="1">IFERROR(__xludf.DUMMYFUNCTION("""COMPUTED_VALUE"""),"Ethan")</f>
        <v>Ethan</v>
      </c>
      <c r="B158" s="2" t="str">
        <f ca="1">IFERROR(__xludf.DUMMYFUNCTION("""COMPUTED_VALUE"""),"Leung-Lieu")</f>
        <v>Leung-Lieu</v>
      </c>
      <c r="C158" s="2" t="str">
        <f ca="1">IFERROR(__xludf.DUMMYFUNCTION("""COMPUTED_VALUE"""),"#1 (Saturday, 10:20 am - 12)")</f>
        <v>#1 (Saturday, 10:20 am - 12)</v>
      </c>
      <c r="D158" s="2" t="str">
        <f ca="1">IFERROR(__xludf.DUMMYFUNCTION("""COMPUTED_VALUE"""),"McCallum")</f>
        <v>McCallum</v>
      </c>
      <c r="E158" s="2">
        <f ca="1">IFERROR(__xludf.DUMMYFUNCTION("""COMPUTED_VALUE"""),11)</f>
        <v>11</v>
      </c>
      <c r="F158" s="2" t="str">
        <f ca="1">IFERROR(__xludf.DUMMYFUNCTION("""COMPUTED_VALUE"""),"Male")</f>
        <v>Male</v>
      </c>
      <c r="G158" s="2"/>
    </row>
    <row r="159" spans="1:7" ht="12.5" x14ac:dyDescent="0.25">
      <c r="A159" s="2" t="str">
        <f ca="1">IFERROR(__xludf.DUMMYFUNCTION("""COMPUTED_VALUE"""),"Etta")</f>
        <v>Etta</v>
      </c>
      <c r="B159" s="2" t="str">
        <f ca="1">IFERROR(__xludf.DUMMYFUNCTION("""COMPUTED_VALUE"""),"Moskowitz")</f>
        <v>Moskowitz</v>
      </c>
      <c r="C159" s="2" t="str">
        <f ca="1">IFERROR(__xludf.DUMMYFUNCTION("""COMPUTED_VALUE"""),"#8 (Sunday, noon - 1:40 pm)")</f>
        <v>#8 (Sunday, noon - 1:40 pm)</v>
      </c>
      <c r="D159" s="2" t="str">
        <f ca="1">IFERROR(__xludf.DUMMYFUNCTION("""COMPUTED_VALUE"""),"Highland Park")</f>
        <v>Highland Park</v>
      </c>
      <c r="E159" s="2">
        <f ca="1">IFERROR(__xludf.DUMMYFUNCTION("""COMPUTED_VALUE"""),5)</f>
        <v>5</v>
      </c>
      <c r="F159" s="2" t="str">
        <f ca="1">IFERROR(__xludf.DUMMYFUNCTION("""COMPUTED_VALUE"""),"Female")</f>
        <v>Female</v>
      </c>
      <c r="G159" s="2" t="b">
        <f ca="1">IFERROR(__xludf.DUMMYFUNCTION("""COMPUTED_VALUE"""),TRUE)</f>
        <v>1</v>
      </c>
    </row>
    <row r="160" spans="1:7" ht="12.5" x14ac:dyDescent="0.25">
      <c r="A160" s="2" t="str">
        <f ca="1">IFERROR(__xludf.DUMMYFUNCTION("""COMPUTED_VALUE"""),"Evabel")</f>
        <v>Evabel</v>
      </c>
      <c r="B160" s="2" t="str">
        <f ca="1">IFERROR(__xludf.DUMMYFUNCTION("""COMPUTED_VALUE"""),"Becker-Skott")</f>
        <v>Becker-Skott</v>
      </c>
      <c r="C160" s="2" t="str">
        <f ca="1">IFERROR(__xludf.DUMMYFUNCTION("""COMPUTED_VALUE"""),"#5 (Saturday, 5 - 6:40 pm)")</f>
        <v>#5 (Saturday, 5 - 6:40 pm)</v>
      </c>
      <c r="D160" s="2" t="str">
        <f ca="1">IFERROR(__xludf.DUMMYFUNCTION("""COMPUTED_VALUE"""),"Ann Richards")</f>
        <v>Ann Richards</v>
      </c>
      <c r="E160" s="2">
        <f ca="1">IFERROR(__xludf.DUMMYFUNCTION("""COMPUTED_VALUE"""),6)</f>
        <v>6</v>
      </c>
      <c r="F160" s="2" t="str">
        <f ca="1">IFERROR(__xludf.DUMMYFUNCTION("""COMPUTED_VALUE"""),"Female")</f>
        <v>Female</v>
      </c>
      <c r="G160" s="2" t="b">
        <f ca="1">IFERROR(__xludf.DUMMYFUNCTION("""COMPUTED_VALUE"""),TRUE)</f>
        <v>1</v>
      </c>
    </row>
    <row r="161" spans="1:7" ht="12.5" x14ac:dyDescent="0.25">
      <c r="A161" s="2" t="str">
        <f ca="1">IFERROR(__xludf.DUMMYFUNCTION("""COMPUTED_VALUE"""),"Evaline")</f>
        <v>Evaline</v>
      </c>
      <c r="B161" s="2" t="str">
        <f ca="1">IFERROR(__xludf.DUMMYFUNCTION("""COMPUTED_VALUE"""),"Hodgson")</f>
        <v>Hodgson</v>
      </c>
      <c r="C161" s="2" t="str">
        <f ca="1">IFERROR(__xludf.DUMMYFUNCTION("""COMPUTED_VALUE"""),"#8 (Sunday, noon - 1:40 pm)")</f>
        <v>#8 (Sunday, noon - 1:40 pm)</v>
      </c>
      <c r="D161" s="2" t="str">
        <f ca="1">IFERROR(__xludf.DUMMYFUNCTION("""COMPUTED_VALUE"""),"Lamar")</f>
        <v>Lamar</v>
      </c>
      <c r="E161" s="2">
        <f ca="1">IFERROR(__xludf.DUMMYFUNCTION("""COMPUTED_VALUE"""),8)</f>
        <v>8</v>
      </c>
      <c r="F161" s="2" t="str">
        <f ca="1">IFERROR(__xludf.DUMMYFUNCTION("""COMPUTED_VALUE"""),"Female")</f>
        <v>Female</v>
      </c>
      <c r="G161" s="2"/>
    </row>
    <row r="162" spans="1:7" ht="12.5" x14ac:dyDescent="0.25">
      <c r="A162" s="2" t="str">
        <f ca="1">IFERROR(__xludf.DUMMYFUNCTION("""COMPUTED_VALUE"""),"Evan")</f>
        <v>Evan</v>
      </c>
      <c r="B162" s="2" t="str">
        <f ca="1">IFERROR(__xludf.DUMMYFUNCTION("""COMPUTED_VALUE"""),"Gravois")</f>
        <v>Gravois</v>
      </c>
      <c r="C162" s="2" t="str">
        <f ca="1">IFERROR(__xludf.DUMMYFUNCTION("""COMPUTED_VALUE"""),"#1 (Saturday, 10:20 am - 12)")</f>
        <v>#1 (Saturday, 10:20 am - 12)</v>
      </c>
      <c r="D162" s="2" t="str">
        <f ca="1">IFERROR(__xludf.DUMMYFUNCTION("""COMPUTED_VALUE"""),"McCallum")</f>
        <v>McCallum</v>
      </c>
      <c r="E162" s="2">
        <f ca="1">IFERROR(__xludf.DUMMYFUNCTION("""COMPUTED_VALUE"""),11)</f>
        <v>11</v>
      </c>
      <c r="F162" s="2" t="str">
        <f ca="1">IFERROR(__xludf.DUMMYFUNCTION("""COMPUTED_VALUE"""),"Female")</f>
        <v>Female</v>
      </c>
      <c r="G162" s="2"/>
    </row>
    <row r="163" spans="1:7" ht="12.5" x14ac:dyDescent="0.25">
      <c r="A163" s="2" t="str">
        <f ca="1">IFERROR(__xludf.DUMMYFUNCTION("""COMPUTED_VALUE"""),"Evan")</f>
        <v>Evan</v>
      </c>
      <c r="B163" s="2" t="str">
        <f ca="1">IFERROR(__xludf.DUMMYFUNCTION("""COMPUTED_VALUE"""),"Kim")</f>
        <v>Kim</v>
      </c>
      <c r="C163" s="2" t="str">
        <f ca="1">IFERROR(__xludf.DUMMYFUNCTION("""COMPUTED_VALUE"""),"#1 (Saturday, 10:20 am - 12)")</f>
        <v>#1 (Saturday, 10:20 am - 12)</v>
      </c>
      <c r="D163" s="2" t="str">
        <f ca="1">IFERROR(__xludf.DUMMYFUNCTION("""COMPUTED_VALUE"""),"McCallum")</f>
        <v>McCallum</v>
      </c>
      <c r="E163" s="2">
        <f ca="1">IFERROR(__xludf.DUMMYFUNCTION("""COMPUTED_VALUE"""),10)</f>
        <v>10</v>
      </c>
      <c r="F163" s="2" t="str">
        <f ca="1">IFERROR(__xludf.DUMMYFUNCTION("""COMPUTED_VALUE"""),"Male")</f>
        <v>Male</v>
      </c>
      <c r="G163" s="2"/>
    </row>
    <row r="164" spans="1:7" ht="12.5" x14ac:dyDescent="0.25">
      <c r="A164" s="2" t="str">
        <f ca="1">IFERROR(__xludf.DUMMYFUNCTION("""COMPUTED_VALUE"""),"Evan")</f>
        <v>Evan</v>
      </c>
      <c r="B164" s="2" t="str">
        <f ca="1">IFERROR(__xludf.DUMMYFUNCTION("""COMPUTED_VALUE"""),"Meyer")</f>
        <v>Meyer</v>
      </c>
      <c r="C164" s="2" t="str">
        <f ca="1">IFERROR(__xludf.DUMMYFUNCTION("""COMPUTED_VALUE"""),"#9 (Sunday, 1:40 - 3:20 pm)")</f>
        <v>#9 (Sunday, 1:40 - 3:20 pm)</v>
      </c>
      <c r="D164" s="2" t="str">
        <f ca="1">IFERROR(__xludf.DUMMYFUNCTION("""COMPUTED_VALUE"""),"LASA")</f>
        <v>LASA</v>
      </c>
      <c r="E164" s="2">
        <f ca="1">IFERROR(__xludf.DUMMYFUNCTION("""COMPUTED_VALUE"""),10)</f>
        <v>10</v>
      </c>
      <c r="F164" s="2" t="str">
        <f ca="1">IFERROR(__xludf.DUMMYFUNCTION("""COMPUTED_VALUE"""),"Male")</f>
        <v>Male</v>
      </c>
      <c r="G164" s="2"/>
    </row>
    <row r="165" spans="1:7" ht="12.5" x14ac:dyDescent="0.25">
      <c r="A165" s="2" t="str">
        <f ca="1">IFERROR(__xludf.DUMMYFUNCTION("""COMPUTED_VALUE"""),"Evelyn")</f>
        <v>Evelyn</v>
      </c>
      <c r="B165" s="2" t="str">
        <f ca="1">IFERROR(__xludf.DUMMYFUNCTION("""COMPUTED_VALUE"""),"Foshko")</f>
        <v>Foshko</v>
      </c>
      <c r="C165" s="2" t="str">
        <f ca="1">IFERROR(__xludf.DUMMYFUNCTION("""COMPUTED_VALUE"""),"#8 (Sunday, noon - 1:40 pm)")</f>
        <v>#8 (Sunday, noon - 1:40 pm)</v>
      </c>
      <c r="D165" s="2" t="str">
        <f ca="1">IFERROR(__xludf.DUMMYFUNCTION("""COMPUTED_VALUE"""),"Lamar")</f>
        <v>Lamar</v>
      </c>
      <c r="E165" s="2">
        <f ca="1">IFERROR(__xludf.DUMMYFUNCTION("""COMPUTED_VALUE"""),8)</f>
        <v>8</v>
      </c>
      <c r="F165" s="2" t="str">
        <f ca="1">IFERROR(__xludf.DUMMYFUNCTION("""COMPUTED_VALUE"""),"Female")</f>
        <v>Female</v>
      </c>
      <c r="G165" s="2"/>
    </row>
    <row r="166" spans="1:7" ht="12.5" x14ac:dyDescent="0.25">
      <c r="A166" s="2" t="str">
        <f ca="1">IFERROR(__xludf.DUMMYFUNCTION("""COMPUTED_VALUE"""),"Evelyn")</f>
        <v>Evelyn</v>
      </c>
      <c r="B166" s="2" t="str">
        <f ca="1">IFERROR(__xludf.DUMMYFUNCTION("""COMPUTED_VALUE"""),"Hanna")</f>
        <v>Hanna</v>
      </c>
      <c r="C166" s="2" t="str">
        <f ca="1">IFERROR(__xludf.DUMMYFUNCTION("""COMPUTED_VALUE"""),"#1 (Saturday, 10:20 am - 12)")</f>
        <v>#1 (Saturday, 10:20 am - 12)</v>
      </c>
      <c r="D166" s="2" t="str">
        <f ca="1">IFERROR(__xludf.DUMMYFUNCTION("""COMPUTED_VALUE"""),"Griffin")</f>
        <v>Griffin</v>
      </c>
      <c r="E166" s="2">
        <f ca="1">IFERROR(__xludf.DUMMYFUNCTION("""COMPUTED_VALUE"""),9)</f>
        <v>9</v>
      </c>
      <c r="F166" s="2" t="str">
        <f ca="1">IFERROR(__xludf.DUMMYFUNCTION("""COMPUTED_VALUE"""),"Female")</f>
        <v>Female</v>
      </c>
      <c r="G166" s="2"/>
    </row>
    <row r="167" spans="1:7" ht="12.5" x14ac:dyDescent="0.25">
      <c r="A167" s="2" t="str">
        <f ca="1">IFERROR(__xludf.DUMMYFUNCTION("""COMPUTED_VALUE"""),"Evelyn")</f>
        <v>Evelyn</v>
      </c>
      <c r="B167" s="2" t="str">
        <f ca="1">IFERROR(__xludf.DUMMYFUNCTION("""COMPUTED_VALUE"""),"Subero")</f>
        <v>Subero</v>
      </c>
      <c r="C167" s="2" t="str">
        <f ca="1">IFERROR(__xludf.DUMMYFUNCTION("""COMPUTED_VALUE"""),"#10 (Sunday, 3:20 - 5 pm)")</f>
        <v>#10 (Sunday, 3:20 - 5 pm)</v>
      </c>
      <c r="D167" s="2" t="str">
        <f ca="1">IFERROR(__xludf.DUMMYFUNCTION("""COMPUTED_VALUE"""),"Ann Richards")</f>
        <v>Ann Richards</v>
      </c>
      <c r="E167" s="2">
        <f ca="1">IFERROR(__xludf.DUMMYFUNCTION("""COMPUTED_VALUE"""),6)</f>
        <v>6</v>
      </c>
      <c r="F167" s="2" t="str">
        <f ca="1">IFERROR(__xludf.DUMMYFUNCTION("""COMPUTED_VALUE"""),"Female")</f>
        <v>Female</v>
      </c>
      <c r="G167" s="2" t="b">
        <f ca="1">IFERROR(__xludf.DUMMYFUNCTION("""COMPUTED_VALUE"""),TRUE)</f>
        <v>1</v>
      </c>
    </row>
    <row r="168" spans="1:7" ht="12.5" x14ac:dyDescent="0.25">
      <c r="A168" s="2" t="str">
        <f ca="1">IFERROR(__xludf.DUMMYFUNCTION("""COMPUTED_VALUE"""),"Everly")</f>
        <v>Everly</v>
      </c>
      <c r="B168" s="2" t="str">
        <f ca="1">IFERROR(__xludf.DUMMYFUNCTION("""COMPUTED_VALUE"""),"Lohr")</f>
        <v>Lohr</v>
      </c>
      <c r="C168" s="2" t="str">
        <f ca="1">IFERROR(__xludf.DUMMYFUNCTION("""COMPUTED_VALUE"""),"#9 (Sunday, 1:40 - 3:20 pm)")</f>
        <v>#9 (Sunday, 1:40 - 3:20 pm)</v>
      </c>
      <c r="D168" s="2" t="str">
        <f ca="1">IFERROR(__xludf.DUMMYFUNCTION("""COMPUTED_VALUE"""),"Highland Park")</f>
        <v>Highland Park</v>
      </c>
      <c r="E168" s="2">
        <f ca="1">IFERROR(__xludf.DUMMYFUNCTION("""COMPUTED_VALUE"""),5)</f>
        <v>5</v>
      </c>
      <c r="F168" s="2" t="str">
        <f ca="1">IFERROR(__xludf.DUMMYFUNCTION("""COMPUTED_VALUE"""),"Female")</f>
        <v>Female</v>
      </c>
      <c r="G168" s="2" t="b">
        <f ca="1">IFERROR(__xludf.DUMMYFUNCTION("""COMPUTED_VALUE"""),TRUE)</f>
        <v>1</v>
      </c>
    </row>
    <row r="169" spans="1:7" ht="12.5" x14ac:dyDescent="0.25">
      <c r="A169" s="2" t="str">
        <f ca="1">IFERROR(__xludf.DUMMYFUNCTION("""COMPUTED_VALUE"""),"Evie")</f>
        <v>Evie</v>
      </c>
      <c r="B169" s="2" t="str">
        <f ca="1">IFERROR(__xludf.DUMMYFUNCTION("""COMPUTED_VALUE"""),"Boulette")</f>
        <v>Boulette</v>
      </c>
      <c r="C169" s="2" t="str">
        <f ca="1">IFERROR(__xludf.DUMMYFUNCTION("""COMPUTED_VALUE"""),"#4 (Saturday, 3:20 - 5 pm)")</f>
        <v>#4 (Saturday, 3:20 - 5 pm)</v>
      </c>
      <c r="D169" s="2" t="str">
        <f ca="1">IFERROR(__xludf.DUMMYFUNCTION("""COMPUTED_VALUE"""),"LASA")</f>
        <v>LASA</v>
      </c>
      <c r="E169" s="2">
        <f ca="1">IFERROR(__xludf.DUMMYFUNCTION("""COMPUTED_VALUE"""),9)</f>
        <v>9</v>
      </c>
      <c r="F169" s="2" t="str">
        <f ca="1">IFERROR(__xludf.DUMMYFUNCTION("""COMPUTED_VALUE"""),"Female")</f>
        <v>Female</v>
      </c>
      <c r="G169" s="2"/>
    </row>
    <row r="170" spans="1:7" ht="12.5" x14ac:dyDescent="0.25">
      <c r="A170" s="2" t="str">
        <f ca="1">IFERROR(__xludf.DUMMYFUNCTION("""COMPUTED_VALUE"""),"Fares")</f>
        <v>Fares</v>
      </c>
      <c r="B170" s="2" t="str">
        <f ca="1">IFERROR(__xludf.DUMMYFUNCTION("""COMPUTED_VALUE"""),"Daugherty")</f>
        <v>Daugherty</v>
      </c>
      <c r="C170" s="2" t="str">
        <f ca="1">IFERROR(__xludf.DUMMYFUNCTION("""COMPUTED_VALUE"""),"#8 (Sunday, noon - 1:40 pm)")</f>
        <v>#8 (Sunday, noon - 1:40 pm)</v>
      </c>
      <c r="D170" s="2" t="str">
        <f ca="1">IFERROR(__xludf.DUMMYFUNCTION("""COMPUTED_VALUE"""),"Highland Park")</f>
        <v>Highland Park</v>
      </c>
      <c r="E170" s="2">
        <f ca="1">IFERROR(__xludf.DUMMYFUNCTION("""COMPUTED_VALUE"""),5)</f>
        <v>5</v>
      </c>
      <c r="F170" s="2" t="str">
        <f ca="1">IFERROR(__xludf.DUMMYFUNCTION("""COMPUTED_VALUE"""),"Male")</f>
        <v>Male</v>
      </c>
      <c r="G170" s="2" t="b">
        <f ca="1">IFERROR(__xludf.DUMMYFUNCTION("""COMPUTED_VALUE"""),TRUE)</f>
        <v>1</v>
      </c>
    </row>
    <row r="171" spans="1:7" ht="12.5" x14ac:dyDescent="0.25">
      <c r="A171" s="2" t="str">
        <f ca="1">IFERROR(__xludf.DUMMYFUNCTION("""COMPUTED_VALUE"""),"Fawkes")</f>
        <v>Fawkes</v>
      </c>
      <c r="B171" s="2" t="str">
        <f ca="1">IFERROR(__xludf.DUMMYFUNCTION("""COMPUTED_VALUE"""),"Hendrie")</f>
        <v>Hendrie</v>
      </c>
      <c r="C171" s="2" t="str">
        <f ca="1">IFERROR(__xludf.DUMMYFUNCTION("""COMPUTED_VALUE"""),"#2 (Saturday, 12 - 1:40 pm)")</f>
        <v>#2 (Saturday, 12 - 1:40 pm)</v>
      </c>
      <c r="D171" s="2" t="str">
        <f ca="1">IFERROR(__xludf.DUMMYFUNCTION("""COMPUTED_VALUE"""),"Brentwood")</f>
        <v>Brentwood</v>
      </c>
      <c r="E171" s="2">
        <f ca="1">IFERROR(__xludf.DUMMYFUNCTION("""COMPUTED_VALUE"""),5)</f>
        <v>5</v>
      </c>
      <c r="F171" s="2" t="str">
        <f ca="1">IFERROR(__xludf.DUMMYFUNCTION("""COMPUTED_VALUE"""),"Male")</f>
        <v>Male</v>
      </c>
      <c r="G171" s="2"/>
    </row>
    <row r="172" spans="1:7" ht="12.5" x14ac:dyDescent="0.25">
      <c r="A172" s="2" t="str">
        <f ca="1">IFERROR(__xludf.DUMMYFUNCTION("""COMPUTED_VALUE"""),"Finley")</f>
        <v>Finley</v>
      </c>
      <c r="B172" s="2" t="str">
        <f ca="1">IFERROR(__xludf.DUMMYFUNCTION("""COMPUTED_VALUE"""),"Casaubon")</f>
        <v>Casaubon</v>
      </c>
      <c r="C172" s="2" t="str">
        <f ca="1">IFERROR(__xludf.DUMMYFUNCTION("""COMPUTED_VALUE"""),"#10 (Sunday, 3:20 - 5 pm)")</f>
        <v>#10 (Sunday, 3:20 - 5 pm)</v>
      </c>
      <c r="D172" s="2" t="str">
        <f ca="1">IFERROR(__xludf.DUMMYFUNCTION("""COMPUTED_VALUE"""),"Lamar")</f>
        <v>Lamar</v>
      </c>
      <c r="E172" s="2">
        <f ca="1">IFERROR(__xludf.DUMMYFUNCTION("""COMPUTED_VALUE"""),7)</f>
        <v>7</v>
      </c>
      <c r="F172" s="2" t="str">
        <f ca="1">IFERROR(__xludf.DUMMYFUNCTION("""COMPUTED_VALUE"""),"Female")</f>
        <v>Female</v>
      </c>
      <c r="G172" s="2"/>
    </row>
    <row r="173" spans="1:7" ht="12.5" x14ac:dyDescent="0.25">
      <c r="A173" s="2" t="str">
        <f ca="1">IFERROR(__xludf.DUMMYFUNCTION("""COMPUTED_VALUE"""),"Finley")</f>
        <v>Finley</v>
      </c>
      <c r="B173" s="2" t="str">
        <f ca="1">IFERROR(__xludf.DUMMYFUNCTION("""COMPUTED_VALUE"""),"Tracy")</f>
        <v>Tracy</v>
      </c>
      <c r="C173" s="2" t="str">
        <f ca="1">IFERROR(__xludf.DUMMYFUNCTION("""COMPUTED_VALUE"""),"#7 (Sunday, 10:20 am - noon)")</f>
        <v>#7 (Sunday, 10:20 am - noon)</v>
      </c>
      <c r="D173" s="2" t="str">
        <f ca="1">IFERROR(__xludf.DUMMYFUNCTION("""COMPUTED_VALUE"""),"Lamar")</f>
        <v>Lamar</v>
      </c>
      <c r="E173" s="2">
        <f ca="1">IFERROR(__xludf.DUMMYFUNCTION("""COMPUTED_VALUE"""),7)</f>
        <v>7</v>
      </c>
      <c r="F173" s="2" t="str">
        <f ca="1">IFERROR(__xludf.DUMMYFUNCTION("""COMPUTED_VALUE"""),"Female")</f>
        <v>Female</v>
      </c>
      <c r="G173" s="2"/>
    </row>
    <row r="174" spans="1:7" ht="12.5" x14ac:dyDescent="0.25">
      <c r="A174" s="2" t="str">
        <f ca="1">IFERROR(__xludf.DUMMYFUNCTION("""COMPUTED_VALUE"""),"Finn")</f>
        <v>Finn</v>
      </c>
      <c r="B174" s="2" t="str">
        <f ca="1">IFERROR(__xludf.DUMMYFUNCTION("""COMPUTED_VALUE"""),"Adams")</f>
        <v>Adams</v>
      </c>
      <c r="C174" s="2" t="str">
        <f ca="1">IFERROR(__xludf.DUMMYFUNCTION("""COMPUTED_VALUE"""),"#9 (Sunday, 1:40 - 3:20 pm)")</f>
        <v>#9 (Sunday, 1:40 - 3:20 pm)</v>
      </c>
      <c r="D174" s="2" t="str">
        <f ca="1">IFERROR(__xludf.DUMMYFUNCTION("""COMPUTED_VALUE"""),"Ann Richards")</f>
        <v>Ann Richards</v>
      </c>
      <c r="E174" s="2">
        <f ca="1">IFERROR(__xludf.DUMMYFUNCTION("""COMPUTED_VALUE"""),12)</f>
        <v>12</v>
      </c>
      <c r="F174" s="2" t="str">
        <f ca="1">IFERROR(__xludf.DUMMYFUNCTION("""COMPUTED_VALUE"""),"Female")</f>
        <v>Female</v>
      </c>
      <c r="G174" s="2"/>
    </row>
    <row r="175" spans="1:7" ht="12.5" x14ac:dyDescent="0.25">
      <c r="A175" s="2" t="str">
        <f ca="1">IFERROR(__xludf.DUMMYFUNCTION("""COMPUTED_VALUE"""),"Florence")</f>
        <v>Florence</v>
      </c>
      <c r="B175" s="2" t="str">
        <f ca="1">IFERROR(__xludf.DUMMYFUNCTION("""COMPUTED_VALUE"""),"Shott")</f>
        <v>Shott</v>
      </c>
      <c r="C175" s="2" t="str">
        <f ca="1">IFERROR(__xludf.DUMMYFUNCTION("""COMPUTED_VALUE"""),"#2 (Saturday, 12 - 1:40 pm)")</f>
        <v>#2 (Saturday, 12 - 1:40 pm)</v>
      </c>
      <c r="D175" s="2" t="str">
        <f ca="1">IFERROR(__xludf.DUMMYFUNCTION("""COMPUTED_VALUE"""),"Ann Richards")</f>
        <v>Ann Richards</v>
      </c>
      <c r="E175" s="2">
        <f ca="1">IFERROR(__xludf.DUMMYFUNCTION("""COMPUTED_VALUE"""),9)</f>
        <v>9</v>
      </c>
      <c r="F175" s="2" t="str">
        <f ca="1">IFERROR(__xludf.DUMMYFUNCTION("""COMPUTED_VALUE"""),"Female")</f>
        <v>Female</v>
      </c>
      <c r="G175" s="2"/>
    </row>
    <row r="176" spans="1:7" ht="12.5" x14ac:dyDescent="0.25">
      <c r="A176" s="2" t="str">
        <f ca="1">IFERROR(__xludf.DUMMYFUNCTION("""COMPUTED_VALUE"""),"Flynn")</f>
        <v>Flynn</v>
      </c>
      <c r="B176" s="2" t="str">
        <f ca="1">IFERROR(__xludf.DUMMYFUNCTION("""COMPUTED_VALUE"""),"Cloyes")</f>
        <v>Cloyes</v>
      </c>
      <c r="C176" s="2" t="str">
        <f ca="1">IFERROR(__xludf.DUMMYFUNCTION("""COMPUTED_VALUE"""),"#1 (Saturday, 10:20 am - 12)")</f>
        <v>#1 (Saturday, 10:20 am - 12)</v>
      </c>
      <c r="D176" s="2" t="str">
        <f ca="1">IFERROR(__xludf.DUMMYFUNCTION("""COMPUTED_VALUE"""),"McCallum")</f>
        <v>McCallum</v>
      </c>
      <c r="E176" s="2">
        <f ca="1">IFERROR(__xludf.DUMMYFUNCTION("""COMPUTED_VALUE"""),11)</f>
        <v>11</v>
      </c>
      <c r="F176" s="2" t="str">
        <f ca="1">IFERROR(__xludf.DUMMYFUNCTION("""COMPUTED_VALUE"""),"Male")</f>
        <v>Male</v>
      </c>
      <c r="G176" s="2"/>
    </row>
    <row r="177" spans="1:7" ht="12.5" x14ac:dyDescent="0.25">
      <c r="A177" s="2" t="str">
        <f ca="1">IFERROR(__xludf.DUMMYFUNCTION("""COMPUTED_VALUE"""),"Frances")</f>
        <v>Frances</v>
      </c>
      <c r="B177" s="2" t="str">
        <f ca="1">IFERROR(__xludf.DUMMYFUNCTION("""COMPUTED_VALUE"""),"McCabe")</f>
        <v>McCabe</v>
      </c>
      <c r="C177" s="2" t="str">
        <f ca="1">IFERROR(__xludf.DUMMYFUNCTION("""COMPUTED_VALUE"""),"#7 (Sunday, 10:20 am - noon)")</f>
        <v>#7 (Sunday, 10:20 am - noon)</v>
      </c>
      <c r="D177" s="2" t="str">
        <f ca="1">IFERROR(__xludf.DUMMYFUNCTION("""COMPUTED_VALUE"""),"McCallum")</f>
        <v>McCallum</v>
      </c>
      <c r="E177" s="2">
        <f ca="1">IFERROR(__xludf.DUMMYFUNCTION("""COMPUTED_VALUE"""),9)</f>
        <v>9</v>
      </c>
      <c r="F177" s="2" t="str">
        <f ca="1">IFERROR(__xludf.DUMMYFUNCTION("""COMPUTED_VALUE"""),"Female")</f>
        <v>Female</v>
      </c>
      <c r="G177" s="2"/>
    </row>
    <row r="178" spans="1:7" ht="12.5" x14ac:dyDescent="0.25">
      <c r="A178" s="2" t="str">
        <f ca="1">IFERROR(__xludf.DUMMYFUNCTION("""COMPUTED_VALUE"""),"Franklin")</f>
        <v>Franklin</v>
      </c>
      <c r="B178" s="2" t="str">
        <f ca="1">IFERROR(__xludf.DUMMYFUNCTION("""COMPUTED_VALUE"""),"Holleman")</f>
        <v>Holleman</v>
      </c>
      <c r="C178" s="2" t="str">
        <f ca="1">IFERROR(__xludf.DUMMYFUNCTION("""COMPUTED_VALUE"""),"#1 (Saturday, 10:20 am - 12)")</f>
        <v>#1 (Saturday, 10:20 am - 12)</v>
      </c>
      <c r="D178" s="2" t="str">
        <f ca="1">IFERROR(__xludf.DUMMYFUNCTION("""COMPUTED_VALUE"""),"McCallum")</f>
        <v>McCallum</v>
      </c>
      <c r="E178" s="2">
        <f ca="1">IFERROR(__xludf.DUMMYFUNCTION("""COMPUTED_VALUE"""),10)</f>
        <v>10</v>
      </c>
      <c r="F178" s="2" t="str">
        <f ca="1">IFERROR(__xludf.DUMMYFUNCTION("""COMPUTED_VALUE"""),"Male")</f>
        <v>Male</v>
      </c>
      <c r="G178" s="2"/>
    </row>
    <row r="179" spans="1:7" ht="12.5" x14ac:dyDescent="0.25">
      <c r="A179" s="2" t="str">
        <f ca="1">IFERROR(__xludf.DUMMYFUNCTION("""COMPUTED_VALUE"""),"Gabriel")</f>
        <v>Gabriel</v>
      </c>
      <c r="B179" s="2" t="str">
        <f ca="1">IFERROR(__xludf.DUMMYFUNCTION("""COMPUTED_VALUE"""),"Tang")</f>
        <v>Tang</v>
      </c>
      <c r="C179" s="2" t="str">
        <f ca="1">IFERROR(__xludf.DUMMYFUNCTION("""COMPUTED_VALUE"""),"#5 (Saturday, 5 - 6:40 pm)")</f>
        <v>#5 (Saturday, 5 - 6:40 pm)</v>
      </c>
      <c r="D179" s="2" t="str">
        <f ca="1">IFERROR(__xludf.DUMMYFUNCTION("""COMPUTED_VALUE"""),"Kealing")</f>
        <v>Kealing</v>
      </c>
      <c r="E179" s="2">
        <f ca="1">IFERROR(__xludf.DUMMYFUNCTION("""COMPUTED_VALUE"""),7)</f>
        <v>7</v>
      </c>
      <c r="F179" s="2" t="str">
        <f ca="1">IFERROR(__xludf.DUMMYFUNCTION("""COMPUTED_VALUE"""),"Male")</f>
        <v>Male</v>
      </c>
      <c r="G179" s="2"/>
    </row>
    <row r="180" spans="1:7" ht="12.5" x14ac:dyDescent="0.25">
      <c r="A180" s="2" t="str">
        <f ca="1">IFERROR(__xludf.DUMMYFUNCTION("""COMPUTED_VALUE"""),"Gala")</f>
        <v>Gala</v>
      </c>
      <c r="B180" s="2" t="str">
        <f ca="1">IFERROR(__xludf.DUMMYFUNCTION("""COMPUTED_VALUE"""),"Quintero")</f>
        <v>Quintero</v>
      </c>
      <c r="C180" s="2" t="str">
        <f ca="1">IFERROR(__xludf.DUMMYFUNCTION("""COMPUTED_VALUE"""),"#9 (Sunday, 1:40 - 3:20 pm)")</f>
        <v>#9 (Sunday, 1:40 - 3:20 pm)</v>
      </c>
      <c r="D180" s="2" t="str">
        <f ca="1">IFERROR(__xludf.DUMMYFUNCTION("""COMPUTED_VALUE"""),"Ann Richards")</f>
        <v>Ann Richards</v>
      </c>
      <c r="E180" s="2">
        <f ca="1">IFERROR(__xludf.DUMMYFUNCTION("""COMPUTED_VALUE"""),6)</f>
        <v>6</v>
      </c>
      <c r="F180" s="2" t="str">
        <f ca="1">IFERROR(__xludf.DUMMYFUNCTION("""COMPUTED_VALUE"""),"Female")</f>
        <v>Female</v>
      </c>
      <c r="G180" s="2" t="b">
        <f ca="1">IFERROR(__xludf.DUMMYFUNCTION("""COMPUTED_VALUE"""),TRUE)</f>
        <v>1</v>
      </c>
    </row>
    <row r="181" spans="1:7" ht="12.5" x14ac:dyDescent="0.25">
      <c r="A181" s="2" t="str">
        <f ca="1">IFERROR(__xludf.DUMMYFUNCTION("""COMPUTED_VALUE"""),"Gareth")</f>
        <v>Gareth</v>
      </c>
      <c r="B181" s="2" t="str">
        <f ca="1">IFERROR(__xludf.DUMMYFUNCTION("""COMPUTED_VALUE"""),"Swan")</f>
        <v>Swan</v>
      </c>
      <c r="C181" s="2" t="str">
        <f ca="1">IFERROR(__xludf.DUMMYFUNCTION("""COMPUTED_VALUE"""),"#9 (Sunday, 1:40 - 3:20 pm)")</f>
        <v>#9 (Sunday, 1:40 - 3:20 pm)</v>
      </c>
      <c r="D181" s="2" t="str">
        <f ca="1">IFERROR(__xludf.DUMMYFUNCTION("""COMPUTED_VALUE"""),"Magellan")</f>
        <v>Magellan</v>
      </c>
      <c r="E181" s="2">
        <f ca="1">IFERROR(__xludf.DUMMYFUNCTION("""COMPUTED_VALUE"""),8)</f>
        <v>8</v>
      </c>
      <c r="F181" s="2" t="str">
        <f ca="1">IFERROR(__xludf.DUMMYFUNCTION("""COMPUTED_VALUE"""),"Male")</f>
        <v>Male</v>
      </c>
      <c r="G181" s="2"/>
    </row>
    <row r="182" spans="1:7" ht="12.5" x14ac:dyDescent="0.25">
      <c r="A182" s="2" t="str">
        <f ca="1">IFERROR(__xludf.DUMMYFUNCTION("""COMPUTED_VALUE"""),"Gavin")</f>
        <v>Gavin</v>
      </c>
      <c r="B182" s="2" t="str">
        <f ca="1">IFERROR(__xludf.DUMMYFUNCTION("""COMPUTED_VALUE"""),"Dobinsky")</f>
        <v>Dobinsky</v>
      </c>
      <c r="C182" s="2" t="str">
        <f ca="1">IFERROR(__xludf.DUMMYFUNCTION("""COMPUTED_VALUE"""),"#6 (Sunday, 8:40 - 10:20 am)")</f>
        <v>#6 (Sunday, 8:40 - 10:20 am)</v>
      </c>
      <c r="D182" s="2" t="str">
        <f ca="1">IFERROR(__xludf.DUMMYFUNCTION("""COMPUTED_VALUE"""),"Kealing")</f>
        <v>Kealing</v>
      </c>
      <c r="E182" s="2">
        <f ca="1">IFERROR(__xludf.DUMMYFUNCTION("""COMPUTED_VALUE"""),7)</f>
        <v>7</v>
      </c>
      <c r="F182" s="2" t="str">
        <f ca="1">IFERROR(__xludf.DUMMYFUNCTION("""COMPUTED_VALUE"""),"Male")</f>
        <v>Male</v>
      </c>
      <c r="G182" s="2"/>
    </row>
    <row r="183" spans="1:7" ht="12.5" x14ac:dyDescent="0.25">
      <c r="A183" s="2" t="str">
        <f ca="1">IFERROR(__xludf.DUMMYFUNCTION("""COMPUTED_VALUE"""),"George")</f>
        <v>George</v>
      </c>
      <c r="B183" s="2" t="str">
        <f ca="1">IFERROR(__xludf.DUMMYFUNCTION("""COMPUTED_VALUE"""),"Flesher")</f>
        <v>Flesher</v>
      </c>
      <c r="C183" s="2" t="str">
        <f ca="1">IFERROR(__xludf.DUMMYFUNCTION("""COMPUTED_VALUE"""),"#3 (Saturday, 1:40 - 3:20 pm)")</f>
        <v>#3 (Saturday, 1:40 - 3:20 pm)</v>
      </c>
      <c r="D183" s="2" t="str">
        <f ca="1">IFERROR(__xludf.DUMMYFUNCTION("""COMPUTED_VALUE"""),"Kealing")</f>
        <v>Kealing</v>
      </c>
      <c r="E183" s="2">
        <f ca="1">IFERROR(__xludf.DUMMYFUNCTION("""COMPUTED_VALUE"""),8)</f>
        <v>8</v>
      </c>
      <c r="F183" s="2" t="str">
        <f ca="1">IFERROR(__xludf.DUMMYFUNCTION("""COMPUTED_VALUE"""),"Male")</f>
        <v>Male</v>
      </c>
      <c r="G183" s="2"/>
    </row>
    <row r="184" spans="1:7" ht="12.5" x14ac:dyDescent="0.25">
      <c r="A184" s="2" t="str">
        <f ca="1">IFERROR(__xludf.DUMMYFUNCTION("""COMPUTED_VALUE"""),"George")</f>
        <v>George</v>
      </c>
      <c r="B184" s="2" t="str">
        <f ca="1">IFERROR(__xludf.DUMMYFUNCTION("""COMPUTED_VALUE"""),"Joyo")</f>
        <v>Joyo</v>
      </c>
      <c r="C184" s="2" t="str">
        <f ca="1">IFERROR(__xludf.DUMMYFUNCTION("""COMPUTED_VALUE"""),"#7 (Sunday, 10:20 am - noon)")</f>
        <v>#7 (Sunday, 10:20 am - noon)</v>
      </c>
      <c r="D184" s="2" t="str">
        <f ca="1">IFERROR(__xludf.DUMMYFUNCTION("""COMPUTED_VALUE"""),"Highland Park")</f>
        <v>Highland Park</v>
      </c>
      <c r="E184" s="2">
        <f ca="1">IFERROR(__xludf.DUMMYFUNCTION("""COMPUTED_VALUE"""),5)</f>
        <v>5</v>
      </c>
      <c r="F184" s="2" t="str">
        <f ca="1">IFERROR(__xludf.DUMMYFUNCTION("""COMPUTED_VALUE"""),"Male")</f>
        <v>Male</v>
      </c>
      <c r="G184" s="2" t="b">
        <f ca="1">IFERROR(__xludf.DUMMYFUNCTION("""COMPUTED_VALUE"""),TRUE)</f>
        <v>1</v>
      </c>
    </row>
    <row r="185" spans="1:7" ht="12.5" x14ac:dyDescent="0.25">
      <c r="A185" s="2" t="str">
        <f ca="1">IFERROR(__xludf.DUMMYFUNCTION("""COMPUTED_VALUE"""),"Georgia")</f>
        <v>Georgia</v>
      </c>
      <c r="B185" s="2" t="str">
        <f ca="1">IFERROR(__xludf.DUMMYFUNCTION("""COMPUTED_VALUE"""),"Ambrose")</f>
        <v>Ambrose</v>
      </c>
      <c r="C185" s="2" t="str">
        <f ca="1">IFERROR(__xludf.DUMMYFUNCTION("""COMPUTED_VALUE"""),"#7 (Sunday, 10:20 am - noon)")</f>
        <v>#7 (Sunday, 10:20 am - noon)</v>
      </c>
      <c r="D185" s="2" t="str">
        <f ca="1">IFERROR(__xludf.DUMMYFUNCTION("""COMPUTED_VALUE"""),"Highland Park")</f>
        <v>Highland Park</v>
      </c>
      <c r="E185" s="2">
        <f ca="1">IFERROR(__xludf.DUMMYFUNCTION("""COMPUTED_VALUE"""),5)</f>
        <v>5</v>
      </c>
      <c r="F185" s="2" t="str">
        <f ca="1">IFERROR(__xludf.DUMMYFUNCTION("""COMPUTED_VALUE"""),"Female")</f>
        <v>Female</v>
      </c>
      <c r="G185" s="2" t="b">
        <f ca="1">IFERROR(__xludf.DUMMYFUNCTION("""COMPUTED_VALUE"""),TRUE)</f>
        <v>1</v>
      </c>
    </row>
    <row r="186" spans="1:7" ht="12.5" x14ac:dyDescent="0.25">
      <c r="A186" s="2" t="str">
        <f ca="1">IFERROR(__xludf.DUMMYFUNCTION("""COMPUTED_VALUE"""),"Georgia")</f>
        <v>Georgia</v>
      </c>
      <c r="B186" s="2" t="str">
        <f ca="1">IFERROR(__xludf.DUMMYFUNCTION("""COMPUTED_VALUE"""),"Rosenberg")</f>
        <v>Rosenberg</v>
      </c>
      <c r="C186" s="2" t="str">
        <f ca="1">IFERROR(__xludf.DUMMYFUNCTION("""COMPUTED_VALUE"""),"#5 (Saturday, 5 - 6:40 pm)")</f>
        <v>#5 (Saturday, 5 - 6:40 pm)</v>
      </c>
      <c r="D186" s="2" t="str">
        <f ca="1">IFERROR(__xludf.DUMMYFUNCTION("""COMPUTED_VALUE"""),"Ann Richards")</f>
        <v>Ann Richards</v>
      </c>
      <c r="E186" s="2">
        <f ca="1">IFERROR(__xludf.DUMMYFUNCTION("""COMPUTED_VALUE"""),7)</f>
        <v>7</v>
      </c>
      <c r="F186" s="2" t="str">
        <f ca="1">IFERROR(__xludf.DUMMYFUNCTION("""COMPUTED_VALUE"""),"Female")</f>
        <v>Female</v>
      </c>
      <c r="G186" s="2" t="b">
        <f ca="1">IFERROR(__xludf.DUMMYFUNCTION("""COMPUTED_VALUE"""),TRUE)</f>
        <v>1</v>
      </c>
    </row>
    <row r="187" spans="1:7" ht="12.5" x14ac:dyDescent="0.25">
      <c r="A187" s="2" t="str">
        <f ca="1">IFERROR(__xludf.DUMMYFUNCTION("""COMPUTED_VALUE"""),"Geraint")</f>
        <v>Geraint</v>
      </c>
      <c r="B187" s="2" t="str">
        <f ca="1">IFERROR(__xludf.DUMMYFUNCTION("""COMPUTED_VALUE"""),"House")</f>
        <v>House</v>
      </c>
      <c r="C187" s="2" t="str">
        <f ca="1">IFERROR(__xludf.DUMMYFUNCTION("""COMPUTED_VALUE"""),"#10 (Sunday, 3:20 - 5 pm)")</f>
        <v>#10 (Sunday, 3:20 - 5 pm)</v>
      </c>
      <c r="D187" s="2" t="str">
        <f ca="1">IFERROR(__xludf.DUMMYFUNCTION("""COMPUTED_VALUE"""),"Lamar")</f>
        <v>Lamar</v>
      </c>
      <c r="E187" s="2">
        <f ca="1">IFERROR(__xludf.DUMMYFUNCTION("""COMPUTED_VALUE"""),8)</f>
        <v>8</v>
      </c>
      <c r="F187" s="2" t="str">
        <f ca="1">IFERROR(__xludf.DUMMYFUNCTION("""COMPUTED_VALUE"""),"Male")</f>
        <v>Male</v>
      </c>
      <c r="G187" s="2"/>
    </row>
    <row r="188" spans="1:7" ht="12.5" x14ac:dyDescent="0.25">
      <c r="A188" s="2" t="str">
        <f ca="1">IFERROR(__xludf.DUMMYFUNCTION("""COMPUTED_VALUE"""),"Gracey")</f>
        <v>Gracey</v>
      </c>
      <c r="B188" s="2" t="str">
        <f ca="1">IFERROR(__xludf.DUMMYFUNCTION("""COMPUTED_VALUE"""),"Miller")</f>
        <v>Miller</v>
      </c>
      <c r="C188" s="2" t="str">
        <f ca="1">IFERROR(__xludf.DUMMYFUNCTION("""COMPUTED_VALUE"""),"#4 (Saturday, 3:20 - 5 pm)")</f>
        <v>#4 (Saturday, 3:20 - 5 pm)</v>
      </c>
      <c r="D188" s="2" t="str">
        <f ca="1">IFERROR(__xludf.DUMMYFUNCTION("""COMPUTED_VALUE"""),"Lamar")</f>
        <v>Lamar</v>
      </c>
      <c r="E188" s="2">
        <f ca="1">IFERROR(__xludf.DUMMYFUNCTION("""COMPUTED_VALUE"""),6)</f>
        <v>6</v>
      </c>
      <c r="F188" s="2" t="str">
        <f ca="1">IFERROR(__xludf.DUMMYFUNCTION("""COMPUTED_VALUE"""),"Female")</f>
        <v>Female</v>
      </c>
      <c r="G188" s="2"/>
    </row>
    <row r="189" spans="1:7" ht="12.5" x14ac:dyDescent="0.25">
      <c r="A189" s="2" t="str">
        <f ca="1">IFERROR(__xludf.DUMMYFUNCTION("""COMPUTED_VALUE"""),"Graham")</f>
        <v>Graham</v>
      </c>
      <c r="B189" s="2" t="str">
        <f ca="1">IFERROR(__xludf.DUMMYFUNCTION("""COMPUTED_VALUE"""),"Hines")</f>
        <v>Hines</v>
      </c>
      <c r="C189" s="2" t="str">
        <f ca="1">IFERROR(__xludf.DUMMYFUNCTION("""COMPUTED_VALUE"""),"#8 (Sunday, noon - 1:40 pm)")</f>
        <v>#8 (Sunday, noon - 1:40 pm)</v>
      </c>
      <c r="D189" s="2" t="str">
        <f ca="1">IFERROR(__xludf.DUMMYFUNCTION("""COMPUTED_VALUE"""),"Kealing")</f>
        <v>Kealing</v>
      </c>
      <c r="E189" s="2">
        <f ca="1">IFERROR(__xludf.DUMMYFUNCTION("""COMPUTED_VALUE"""),6)</f>
        <v>6</v>
      </c>
      <c r="F189" s="2" t="str">
        <f ca="1">IFERROR(__xludf.DUMMYFUNCTION("""COMPUTED_VALUE"""),"Male")</f>
        <v>Male</v>
      </c>
      <c r="G189" s="2" t="b">
        <f ca="1">IFERROR(__xludf.DUMMYFUNCTION("""COMPUTED_VALUE"""),TRUE)</f>
        <v>1</v>
      </c>
    </row>
    <row r="190" spans="1:7" ht="12.5" x14ac:dyDescent="0.25">
      <c r="A190" s="2" t="str">
        <f ca="1">IFERROR(__xludf.DUMMYFUNCTION("""COMPUTED_VALUE"""),"Griffin")</f>
        <v>Griffin</v>
      </c>
      <c r="B190" s="2" t="str">
        <f ca="1">IFERROR(__xludf.DUMMYFUNCTION("""COMPUTED_VALUE"""),"Boland")</f>
        <v>Boland</v>
      </c>
      <c r="C190" s="2" t="str">
        <f ca="1">IFERROR(__xludf.DUMMYFUNCTION("""COMPUTED_VALUE"""),"#4 (Saturday, 3:20 - 5 pm)")</f>
        <v>#4 (Saturday, 3:20 - 5 pm)</v>
      </c>
      <c r="D190" s="2" t="str">
        <f ca="1">IFERROR(__xludf.DUMMYFUNCTION("""COMPUTED_VALUE"""),"St Francis")</f>
        <v>St Francis</v>
      </c>
      <c r="E190" s="2">
        <f ca="1">IFERROR(__xludf.DUMMYFUNCTION("""COMPUTED_VALUE"""),7)</f>
        <v>7</v>
      </c>
      <c r="F190" s="2" t="str">
        <f ca="1">IFERROR(__xludf.DUMMYFUNCTION("""COMPUTED_VALUE"""),"Male")</f>
        <v>Male</v>
      </c>
      <c r="G190" s="2"/>
    </row>
    <row r="191" spans="1:7" ht="12.5" x14ac:dyDescent="0.25">
      <c r="A191" s="2" t="str">
        <f ca="1">IFERROR(__xludf.DUMMYFUNCTION("""COMPUTED_VALUE"""),"Hadley")</f>
        <v>Hadley</v>
      </c>
      <c r="B191" s="2" t="str">
        <f ca="1">IFERROR(__xludf.DUMMYFUNCTION("""COMPUTED_VALUE"""),"Ahern")</f>
        <v>Ahern</v>
      </c>
      <c r="C191" s="2" t="str">
        <f ca="1">IFERROR(__xludf.DUMMYFUNCTION("""COMPUTED_VALUE"""),"#3 (Saturday, 1:40 - 3:20 pm)")</f>
        <v>#3 (Saturday, 1:40 - 3:20 pm)</v>
      </c>
      <c r="D191" s="2" t="str">
        <f ca="1">IFERROR(__xludf.DUMMYFUNCTION("""COMPUTED_VALUE"""),"Kealing")</f>
        <v>Kealing</v>
      </c>
      <c r="E191" s="2">
        <f ca="1">IFERROR(__xludf.DUMMYFUNCTION("""COMPUTED_VALUE"""),8)</f>
        <v>8</v>
      </c>
      <c r="F191" s="2" t="str">
        <f ca="1">IFERROR(__xludf.DUMMYFUNCTION("""COMPUTED_VALUE"""),"Female")</f>
        <v>Female</v>
      </c>
      <c r="G191" s="2"/>
    </row>
    <row r="192" spans="1:7" ht="12.5" x14ac:dyDescent="0.25">
      <c r="A192" s="2" t="str">
        <f ca="1">IFERROR(__xludf.DUMMYFUNCTION("""COMPUTED_VALUE"""),"Hamad")</f>
        <v>Hamad</v>
      </c>
      <c r="B192" s="2" t="str">
        <f ca="1">IFERROR(__xludf.DUMMYFUNCTION("""COMPUTED_VALUE"""),"al sawalma")</f>
        <v>al sawalma</v>
      </c>
      <c r="C192" s="2" t="str">
        <f ca="1">IFERROR(__xludf.DUMMYFUNCTION("""COMPUTED_VALUE"""),"#10 (Sunday, 3:20 - 5 pm)")</f>
        <v>#10 (Sunday, 3:20 - 5 pm)</v>
      </c>
      <c r="D192" s="2" t="str">
        <f ca="1">IFERROR(__xludf.DUMMYFUNCTION("""COMPUTED_VALUE"""),"Lamar")</f>
        <v>Lamar</v>
      </c>
      <c r="E192" s="2">
        <f ca="1">IFERROR(__xludf.DUMMYFUNCTION("""COMPUTED_VALUE"""),7)</f>
        <v>7</v>
      </c>
      <c r="F192" s="2" t="str">
        <f ca="1">IFERROR(__xludf.DUMMYFUNCTION("""COMPUTED_VALUE"""),"Male")</f>
        <v>Male</v>
      </c>
      <c r="G192" s="2" t="b">
        <f ca="1">IFERROR(__xludf.DUMMYFUNCTION("""COMPUTED_VALUE"""),TRUE)</f>
        <v>1</v>
      </c>
    </row>
    <row r="193" spans="1:7" ht="12.5" x14ac:dyDescent="0.25">
      <c r="A193" s="2" t="str">
        <f ca="1">IFERROR(__xludf.DUMMYFUNCTION("""COMPUTED_VALUE"""),"Hamza")</f>
        <v>Hamza</v>
      </c>
      <c r="B193" s="2" t="str">
        <f ca="1">IFERROR(__xludf.DUMMYFUNCTION("""COMPUTED_VALUE"""),"Siegel")</f>
        <v>Siegel</v>
      </c>
      <c r="C193" s="2" t="str">
        <f ca="1">IFERROR(__xludf.DUMMYFUNCTION("""COMPUTED_VALUE"""),"#4 (Saturday, 3:20 - 5 pm)")</f>
        <v>#4 (Saturday, 3:20 - 5 pm)</v>
      </c>
      <c r="D193" s="2" t="str">
        <f ca="1">IFERROR(__xludf.DUMMYFUNCTION("""COMPUTED_VALUE"""),"Brentwood")</f>
        <v>Brentwood</v>
      </c>
      <c r="E193" s="2">
        <f ca="1">IFERROR(__xludf.DUMMYFUNCTION("""COMPUTED_VALUE"""),5)</f>
        <v>5</v>
      </c>
      <c r="F193" s="2" t="str">
        <f ca="1">IFERROR(__xludf.DUMMYFUNCTION("""COMPUTED_VALUE"""),"Male")</f>
        <v>Male</v>
      </c>
      <c r="G193" s="2" t="b">
        <f ca="1">IFERROR(__xludf.DUMMYFUNCTION("""COMPUTED_VALUE"""),TRUE)</f>
        <v>1</v>
      </c>
    </row>
    <row r="194" spans="1:7" ht="12.5" x14ac:dyDescent="0.25">
      <c r="A194" s="2" t="str">
        <f ca="1">IFERROR(__xludf.DUMMYFUNCTION("""COMPUTED_VALUE"""),"Hank")</f>
        <v>Hank</v>
      </c>
      <c r="B194" s="2" t="str">
        <f ca="1">IFERROR(__xludf.DUMMYFUNCTION("""COMPUTED_VALUE"""),"Lind ")</f>
        <v xml:space="preserve">Lind </v>
      </c>
      <c r="C194" s="2" t="str">
        <f ca="1">IFERROR(__xludf.DUMMYFUNCTION("""COMPUTED_VALUE"""),"#3 (Saturday, 1:40 - 3:20 pm)")</f>
        <v>#3 (Saturday, 1:40 - 3:20 pm)</v>
      </c>
      <c r="D194" s="2" t="str">
        <f ca="1">IFERROR(__xludf.DUMMYFUNCTION("""COMPUTED_VALUE"""),"Lamar")</f>
        <v>Lamar</v>
      </c>
      <c r="E194" s="2">
        <f ca="1">IFERROR(__xludf.DUMMYFUNCTION("""COMPUTED_VALUE"""),7)</f>
        <v>7</v>
      </c>
      <c r="F194" s="2" t="str">
        <f ca="1">IFERROR(__xludf.DUMMYFUNCTION("""COMPUTED_VALUE"""),"Male")</f>
        <v>Male</v>
      </c>
      <c r="G194" s="2"/>
    </row>
    <row r="195" spans="1:7" ht="12.5" x14ac:dyDescent="0.25">
      <c r="A195" s="2" t="str">
        <f ca="1">IFERROR(__xludf.DUMMYFUNCTION("""COMPUTED_VALUE"""),"Hank")</f>
        <v>Hank</v>
      </c>
      <c r="B195" s="2" t="str">
        <f ca="1">IFERROR(__xludf.DUMMYFUNCTION("""COMPUTED_VALUE"""),"Truty")</f>
        <v>Truty</v>
      </c>
      <c r="C195" s="2" t="str">
        <f ca="1">IFERROR(__xludf.DUMMYFUNCTION("""COMPUTED_VALUE"""),"#4 (Saturday, 3:20 - 5 pm)")</f>
        <v>#4 (Saturday, 3:20 - 5 pm)</v>
      </c>
      <c r="D195" s="2" t="str">
        <f ca="1">IFERROR(__xludf.DUMMYFUNCTION("""COMPUTED_VALUE"""),"Brentwood")</f>
        <v>Brentwood</v>
      </c>
      <c r="E195" s="2">
        <f ca="1">IFERROR(__xludf.DUMMYFUNCTION("""COMPUTED_VALUE"""),5)</f>
        <v>5</v>
      </c>
      <c r="F195" s="2" t="str">
        <f ca="1">IFERROR(__xludf.DUMMYFUNCTION("""COMPUTED_VALUE"""),"Male")</f>
        <v>Male</v>
      </c>
      <c r="G195" s="2" t="b">
        <f ca="1">IFERROR(__xludf.DUMMYFUNCTION("""COMPUTED_VALUE"""),TRUE)</f>
        <v>1</v>
      </c>
    </row>
    <row r="196" spans="1:7" ht="12.5" x14ac:dyDescent="0.25">
      <c r="A196" s="2" t="str">
        <f ca="1">IFERROR(__xludf.DUMMYFUNCTION("""COMPUTED_VALUE"""),"Hannah")</f>
        <v>Hannah</v>
      </c>
      <c r="B196" s="2" t="str">
        <f ca="1">IFERROR(__xludf.DUMMYFUNCTION("""COMPUTED_VALUE"""),"Cassel")</f>
        <v>Cassel</v>
      </c>
      <c r="C196" s="2" t="str">
        <f ca="1">IFERROR(__xludf.DUMMYFUNCTION("""COMPUTED_VALUE"""),"#3 (Saturday, 1:40 - 3:20 pm)")</f>
        <v>#3 (Saturday, 1:40 - 3:20 pm)</v>
      </c>
      <c r="D196" s="2" t="str">
        <f ca="1">IFERROR(__xludf.DUMMYFUNCTION("""COMPUTED_VALUE"""),"Ann Richards")</f>
        <v>Ann Richards</v>
      </c>
      <c r="E196" s="2">
        <f ca="1">IFERROR(__xludf.DUMMYFUNCTION("""COMPUTED_VALUE"""),6)</f>
        <v>6</v>
      </c>
      <c r="F196" s="2" t="str">
        <f ca="1">IFERROR(__xludf.DUMMYFUNCTION("""COMPUTED_VALUE"""),"Female")</f>
        <v>Female</v>
      </c>
      <c r="G196" s="2" t="b">
        <f ca="1">IFERROR(__xludf.DUMMYFUNCTION("""COMPUTED_VALUE"""),TRUE)</f>
        <v>1</v>
      </c>
    </row>
    <row r="197" spans="1:7" ht="12.5" x14ac:dyDescent="0.25">
      <c r="A197" s="2" t="str">
        <f ca="1">IFERROR(__xludf.DUMMYFUNCTION("""COMPUTED_VALUE"""),"Harini")</f>
        <v>Harini</v>
      </c>
      <c r="B197" s="2" t="str">
        <f ca="1">IFERROR(__xludf.DUMMYFUNCTION("""COMPUTED_VALUE"""),"Senthil Arasu")</f>
        <v>Senthil Arasu</v>
      </c>
      <c r="C197" s="2" t="str">
        <f ca="1">IFERROR(__xludf.DUMMYFUNCTION("""COMPUTED_VALUE"""),"#3 (Saturday, 1:40 - 3:20 pm)")</f>
        <v>#3 (Saturday, 1:40 - 3:20 pm)</v>
      </c>
      <c r="D197" s="2" t="str">
        <f ca="1">IFERROR(__xludf.DUMMYFUNCTION("""COMPUTED_VALUE"""),"LASA")</f>
        <v>LASA</v>
      </c>
      <c r="E197" s="2">
        <f ca="1">IFERROR(__xludf.DUMMYFUNCTION("""COMPUTED_VALUE"""),11)</f>
        <v>11</v>
      </c>
      <c r="F197" s="2" t="str">
        <f ca="1">IFERROR(__xludf.DUMMYFUNCTION("""COMPUTED_VALUE"""),"Female")</f>
        <v>Female</v>
      </c>
      <c r="G197" s="2"/>
    </row>
    <row r="198" spans="1:7" ht="12.5" x14ac:dyDescent="0.25">
      <c r="A198" s="2" t="str">
        <f ca="1">IFERROR(__xludf.DUMMYFUNCTION("""COMPUTED_VALUE"""),"Harper")</f>
        <v>Harper</v>
      </c>
      <c r="B198" s="2" t="str">
        <f ca="1">IFERROR(__xludf.DUMMYFUNCTION("""COMPUTED_VALUE"""),"Rosenberg")</f>
        <v>Rosenberg</v>
      </c>
      <c r="C198" s="2" t="str">
        <f ca="1">IFERROR(__xludf.DUMMYFUNCTION("""COMPUTED_VALUE"""),"#5 (Saturday, 5 - 6:40 pm)")</f>
        <v>#5 (Saturday, 5 - 6:40 pm)</v>
      </c>
      <c r="D198" s="2" t="str">
        <f ca="1">IFERROR(__xludf.DUMMYFUNCTION("""COMPUTED_VALUE"""),"Ann Richards")</f>
        <v>Ann Richards</v>
      </c>
      <c r="E198" s="2">
        <f ca="1">IFERROR(__xludf.DUMMYFUNCTION("""COMPUTED_VALUE"""),7)</f>
        <v>7</v>
      </c>
      <c r="F198" s="2" t="str">
        <f ca="1">IFERROR(__xludf.DUMMYFUNCTION("""COMPUTED_VALUE"""),"Female")</f>
        <v>Female</v>
      </c>
      <c r="G198" s="2" t="b">
        <f ca="1">IFERROR(__xludf.DUMMYFUNCTION("""COMPUTED_VALUE"""),TRUE)</f>
        <v>1</v>
      </c>
    </row>
    <row r="199" spans="1:7" ht="12.5" x14ac:dyDescent="0.25">
      <c r="A199" s="2" t="str">
        <f ca="1">IFERROR(__xludf.DUMMYFUNCTION("""COMPUTED_VALUE"""),"Hayden")</f>
        <v>Hayden</v>
      </c>
      <c r="B199" s="2" t="str">
        <f ca="1">IFERROR(__xludf.DUMMYFUNCTION("""COMPUTED_VALUE"""),"Means")</f>
        <v>Means</v>
      </c>
      <c r="C199" s="2" t="str">
        <f ca="1">IFERROR(__xludf.DUMMYFUNCTION("""COMPUTED_VALUE"""),"#5 (Saturday, 5 - 6:40 pm)")</f>
        <v>#5 (Saturday, 5 - 6:40 pm)</v>
      </c>
      <c r="D199" s="2" t="str">
        <f ca="1">IFERROR(__xludf.DUMMYFUNCTION("""COMPUTED_VALUE"""),"Lamar")</f>
        <v>Lamar</v>
      </c>
      <c r="E199" s="2">
        <f ca="1">IFERROR(__xludf.DUMMYFUNCTION("""COMPUTED_VALUE"""),6)</f>
        <v>6</v>
      </c>
      <c r="F199" s="2" t="str">
        <f ca="1">IFERROR(__xludf.DUMMYFUNCTION("""COMPUTED_VALUE"""),"Female")</f>
        <v>Female</v>
      </c>
      <c r="G199" s="2" t="b">
        <f ca="1">IFERROR(__xludf.DUMMYFUNCTION("""COMPUTED_VALUE"""),TRUE)</f>
        <v>1</v>
      </c>
    </row>
    <row r="200" spans="1:7" ht="12.5" x14ac:dyDescent="0.25">
      <c r="A200" s="2" t="str">
        <f ca="1">IFERROR(__xludf.DUMMYFUNCTION("""COMPUTED_VALUE"""),"Hayes")</f>
        <v>Hayes</v>
      </c>
      <c r="B200" s="2" t="str">
        <f ca="1">IFERROR(__xludf.DUMMYFUNCTION("""COMPUTED_VALUE"""),"Hatfield")</f>
        <v>Hatfield</v>
      </c>
      <c r="C200" s="2" t="str">
        <f ca="1">IFERROR(__xludf.DUMMYFUNCTION("""COMPUTED_VALUE"""),"#2 (Saturday, 12 - 1:40 pm)")</f>
        <v>#2 (Saturday, 12 - 1:40 pm)</v>
      </c>
      <c r="D200" s="2" t="str">
        <f ca="1">IFERROR(__xludf.DUMMYFUNCTION("""COMPUTED_VALUE"""),"Highland Park")</f>
        <v>Highland Park</v>
      </c>
      <c r="E200" s="2">
        <f ca="1">IFERROR(__xludf.DUMMYFUNCTION("""COMPUTED_VALUE"""),5)</f>
        <v>5</v>
      </c>
      <c r="F200" s="2" t="str">
        <f ca="1">IFERROR(__xludf.DUMMYFUNCTION("""COMPUTED_VALUE"""),"Male")</f>
        <v>Male</v>
      </c>
      <c r="G200" s="2" t="b">
        <f ca="1">IFERROR(__xludf.DUMMYFUNCTION("""COMPUTED_VALUE"""),TRUE)</f>
        <v>1</v>
      </c>
    </row>
    <row r="201" spans="1:7" ht="12.5" x14ac:dyDescent="0.25">
      <c r="A201" s="2" t="str">
        <f ca="1">IFERROR(__xludf.DUMMYFUNCTION("""COMPUTED_VALUE"""),"Hays")</f>
        <v>Hays</v>
      </c>
      <c r="B201" s="2" t="str">
        <f ca="1">IFERROR(__xludf.DUMMYFUNCTION("""COMPUTED_VALUE"""),"Schroeder")</f>
        <v>Schroeder</v>
      </c>
      <c r="C201" s="2" t="str">
        <f ca="1">IFERROR(__xludf.DUMMYFUNCTION("""COMPUTED_VALUE"""),"#9 (Sunday, 1:40 - 3:20 pm)")</f>
        <v>#9 (Sunday, 1:40 - 3:20 pm)</v>
      </c>
      <c r="D201" s="2" t="str">
        <f ca="1">IFERROR(__xludf.DUMMYFUNCTION("""COMPUTED_VALUE"""),"Lamar")</f>
        <v>Lamar</v>
      </c>
      <c r="E201" s="2">
        <f ca="1">IFERROR(__xludf.DUMMYFUNCTION("""COMPUTED_VALUE"""),6)</f>
        <v>6</v>
      </c>
      <c r="F201" s="2" t="str">
        <f ca="1">IFERROR(__xludf.DUMMYFUNCTION("""COMPUTED_VALUE"""),"Male")</f>
        <v>Male</v>
      </c>
      <c r="G201" s="2" t="b">
        <f ca="1">IFERROR(__xludf.DUMMYFUNCTION("""COMPUTED_VALUE"""),TRUE)</f>
        <v>1</v>
      </c>
    </row>
    <row r="202" spans="1:7" ht="12.5" x14ac:dyDescent="0.25">
      <c r="A202" s="2" t="str">
        <f ca="1">IFERROR(__xludf.DUMMYFUNCTION("""COMPUTED_VALUE"""),"Helena")</f>
        <v>Helena</v>
      </c>
      <c r="B202" s="2" t="str">
        <f ca="1">IFERROR(__xludf.DUMMYFUNCTION("""COMPUTED_VALUE"""),"Buhler")</f>
        <v>Buhler</v>
      </c>
      <c r="C202" s="2" t="str">
        <f ca="1">IFERROR(__xludf.DUMMYFUNCTION("""COMPUTED_VALUE"""),"#2 (Saturday, 12 - 1:40 pm)")</f>
        <v>#2 (Saturday, 12 - 1:40 pm)</v>
      </c>
      <c r="D202" s="2" t="str">
        <f ca="1">IFERROR(__xludf.DUMMYFUNCTION("""COMPUTED_VALUE"""),"Ann Richards")</f>
        <v>Ann Richards</v>
      </c>
      <c r="E202" s="2">
        <f ca="1">IFERROR(__xludf.DUMMYFUNCTION("""COMPUTED_VALUE"""),6)</f>
        <v>6</v>
      </c>
      <c r="F202" s="2" t="str">
        <f ca="1">IFERROR(__xludf.DUMMYFUNCTION("""COMPUTED_VALUE"""),"Female")</f>
        <v>Female</v>
      </c>
      <c r="G202" s="2" t="b">
        <f ca="1">IFERROR(__xludf.DUMMYFUNCTION("""COMPUTED_VALUE"""),TRUE)</f>
        <v>1</v>
      </c>
    </row>
    <row r="203" spans="1:7" ht="12.5" x14ac:dyDescent="0.25">
      <c r="A203" s="2" t="str">
        <f ca="1">IFERROR(__xludf.DUMMYFUNCTION("""COMPUTED_VALUE"""),"Henry")</f>
        <v>Henry</v>
      </c>
      <c r="B203" s="2" t="str">
        <f ca="1">IFERROR(__xludf.DUMMYFUNCTION("""COMPUTED_VALUE"""),"Brabham")</f>
        <v>Brabham</v>
      </c>
      <c r="C203" s="2" t="str">
        <f ca="1">IFERROR(__xludf.DUMMYFUNCTION("""COMPUTED_VALUE"""),"#10 (Sunday, 3:20 - 5 pm)")</f>
        <v>#10 (Sunday, 3:20 - 5 pm)</v>
      </c>
      <c r="D203" s="2" t="str">
        <f ca="1">IFERROR(__xludf.DUMMYFUNCTION("""COMPUTED_VALUE"""),"Lamar")</f>
        <v>Lamar</v>
      </c>
      <c r="E203" s="2">
        <f ca="1">IFERROR(__xludf.DUMMYFUNCTION("""COMPUTED_VALUE"""),6)</f>
        <v>6</v>
      </c>
      <c r="F203" s="2" t="str">
        <f ca="1">IFERROR(__xludf.DUMMYFUNCTION("""COMPUTED_VALUE"""),"Male")</f>
        <v>Male</v>
      </c>
      <c r="G203" s="2" t="b">
        <f ca="1">IFERROR(__xludf.DUMMYFUNCTION("""COMPUTED_VALUE"""),TRUE)</f>
        <v>1</v>
      </c>
    </row>
    <row r="204" spans="1:7" ht="12.5" x14ac:dyDescent="0.25">
      <c r="A204" s="2" t="str">
        <f ca="1">IFERROR(__xludf.DUMMYFUNCTION("""COMPUTED_VALUE"""),"Henry")</f>
        <v>Henry</v>
      </c>
      <c r="B204" s="2" t="str">
        <f ca="1">IFERROR(__xludf.DUMMYFUNCTION("""COMPUTED_VALUE"""),"de la Garza")</f>
        <v>de la Garza</v>
      </c>
      <c r="C204" s="2" t="str">
        <f ca="1">IFERROR(__xludf.DUMMYFUNCTION("""COMPUTED_VALUE"""),"#10 (Sunday, 3:20 - 5 pm)")</f>
        <v>#10 (Sunday, 3:20 - 5 pm)</v>
      </c>
      <c r="D204" s="2" t="str">
        <f ca="1">IFERROR(__xludf.DUMMYFUNCTION("""COMPUTED_VALUE"""),"Lamar")</f>
        <v>Lamar</v>
      </c>
      <c r="E204" s="2">
        <f ca="1">IFERROR(__xludf.DUMMYFUNCTION("""COMPUTED_VALUE"""),7)</f>
        <v>7</v>
      </c>
      <c r="F204" s="2" t="str">
        <f ca="1">IFERROR(__xludf.DUMMYFUNCTION("""COMPUTED_VALUE"""),"Male")</f>
        <v>Male</v>
      </c>
      <c r="G204" s="2"/>
    </row>
    <row r="205" spans="1:7" ht="12.5" x14ac:dyDescent="0.25">
      <c r="A205" s="2" t="str">
        <f ca="1">IFERROR(__xludf.DUMMYFUNCTION("""COMPUTED_VALUE"""),"Henry")</f>
        <v>Henry</v>
      </c>
      <c r="B205" s="2" t="str">
        <f ca="1">IFERROR(__xludf.DUMMYFUNCTION("""COMPUTED_VALUE"""),"George")</f>
        <v>George</v>
      </c>
      <c r="C205" s="2" t="str">
        <f ca="1">IFERROR(__xludf.DUMMYFUNCTION("""COMPUTED_VALUE"""),"#4 (Saturday, 3:20 - 5 pm)")</f>
        <v>#4 (Saturday, 3:20 - 5 pm)</v>
      </c>
      <c r="D205" s="2" t="str">
        <f ca="1">IFERROR(__xludf.DUMMYFUNCTION("""COMPUTED_VALUE"""),"Lamar")</f>
        <v>Lamar</v>
      </c>
      <c r="E205" s="2">
        <f ca="1">IFERROR(__xludf.DUMMYFUNCTION("""COMPUTED_VALUE"""),8)</f>
        <v>8</v>
      </c>
      <c r="F205" s="2" t="str">
        <f ca="1">IFERROR(__xludf.DUMMYFUNCTION("""COMPUTED_VALUE"""),"Male")</f>
        <v>Male</v>
      </c>
      <c r="G205" s="2"/>
    </row>
    <row r="206" spans="1:7" ht="12.5" x14ac:dyDescent="0.25">
      <c r="A206" s="2" t="str">
        <f ca="1">IFERROR(__xludf.DUMMYFUNCTION("""COMPUTED_VALUE"""),"Henry")</f>
        <v>Henry</v>
      </c>
      <c r="B206" s="2" t="str">
        <f ca="1">IFERROR(__xludf.DUMMYFUNCTION("""COMPUTED_VALUE"""),"Peacock")</f>
        <v>Peacock</v>
      </c>
      <c r="C206" s="2" t="str">
        <f ca="1">IFERROR(__xludf.DUMMYFUNCTION("""COMPUTED_VALUE"""),"#1 (Saturday, 10:20 am - 12)")</f>
        <v>#1 (Saturday, 10:20 am - 12)</v>
      </c>
      <c r="D206" s="2" t="str">
        <f ca="1">IFERROR(__xludf.DUMMYFUNCTION("""COMPUTED_VALUE"""),"McCallum")</f>
        <v>McCallum</v>
      </c>
      <c r="E206" s="2">
        <f ca="1">IFERROR(__xludf.DUMMYFUNCTION("""COMPUTED_VALUE"""),10)</f>
        <v>10</v>
      </c>
      <c r="F206" s="2" t="str">
        <f ca="1">IFERROR(__xludf.DUMMYFUNCTION("""COMPUTED_VALUE"""),"Male")</f>
        <v>Male</v>
      </c>
      <c r="G206" s="2"/>
    </row>
    <row r="207" spans="1:7" ht="12.5" x14ac:dyDescent="0.25">
      <c r="A207" s="2" t="str">
        <f ca="1">IFERROR(__xludf.DUMMYFUNCTION("""COMPUTED_VALUE"""),"Henry")</f>
        <v>Henry</v>
      </c>
      <c r="B207" s="2" t="str">
        <f ca="1">IFERROR(__xludf.DUMMYFUNCTION("""COMPUTED_VALUE"""),"Pell")</f>
        <v>Pell</v>
      </c>
      <c r="C207" s="2" t="str">
        <f ca="1">IFERROR(__xludf.DUMMYFUNCTION("""COMPUTED_VALUE"""),"#8 (Sunday, noon - 1:40 pm)")</f>
        <v>#8 (Sunday, noon - 1:40 pm)</v>
      </c>
      <c r="D207" s="2" t="str">
        <f ca="1">IFERROR(__xludf.DUMMYFUNCTION("""COMPUTED_VALUE"""),"Highland Park")</f>
        <v>Highland Park</v>
      </c>
      <c r="E207" s="2">
        <f ca="1">IFERROR(__xludf.DUMMYFUNCTION("""COMPUTED_VALUE"""),5)</f>
        <v>5</v>
      </c>
      <c r="F207" s="2" t="str">
        <f ca="1">IFERROR(__xludf.DUMMYFUNCTION("""COMPUTED_VALUE"""),"Male")</f>
        <v>Male</v>
      </c>
      <c r="G207" s="2" t="b">
        <f ca="1">IFERROR(__xludf.DUMMYFUNCTION("""COMPUTED_VALUE"""),TRUE)</f>
        <v>1</v>
      </c>
    </row>
    <row r="208" spans="1:7" ht="12.5" x14ac:dyDescent="0.25">
      <c r="A208" s="2" t="str">
        <f ca="1">IFERROR(__xludf.DUMMYFUNCTION("""COMPUTED_VALUE"""),"Holden")</f>
        <v>Holden</v>
      </c>
      <c r="B208" s="2" t="str">
        <f ca="1">IFERROR(__xludf.DUMMYFUNCTION("""COMPUTED_VALUE"""),"Britton")</f>
        <v>Britton</v>
      </c>
      <c r="C208" s="2" t="str">
        <f ca="1">IFERROR(__xludf.DUMMYFUNCTION("""COMPUTED_VALUE"""),"#1 (Saturday, 10:20 am - 12)")</f>
        <v>#1 (Saturday, 10:20 am - 12)</v>
      </c>
      <c r="D208" s="2" t="str">
        <f ca="1">IFERROR(__xludf.DUMMYFUNCTION("""COMPUTED_VALUE"""),"McCallum")</f>
        <v>McCallum</v>
      </c>
      <c r="E208" s="2">
        <f ca="1">IFERROR(__xludf.DUMMYFUNCTION("""COMPUTED_VALUE"""),10)</f>
        <v>10</v>
      </c>
      <c r="F208" s="2" t="str">
        <f ca="1">IFERROR(__xludf.DUMMYFUNCTION("""COMPUTED_VALUE"""),"Male")</f>
        <v>Male</v>
      </c>
      <c r="G208" s="2" t="b">
        <f ca="1">IFERROR(__xludf.DUMMYFUNCTION("""COMPUTED_VALUE"""),TRUE)</f>
        <v>1</v>
      </c>
    </row>
    <row r="209" spans="1:7" ht="12.5" x14ac:dyDescent="0.25">
      <c r="A209" s="2" t="str">
        <f ca="1">IFERROR(__xludf.DUMMYFUNCTION("""COMPUTED_VALUE"""),"Hudson")</f>
        <v>Hudson</v>
      </c>
      <c r="B209" s="2" t="str">
        <f ca="1">IFERROR(__xludf.DUMMYFUNCTION("""COMPUTED_VALUE"""),"Green ")</f>
        <v xml:space="preserve">Green </v>
      </c>
      <c r="C209" s="2" t="str">
        <f ca="1">IFERROR(__xludf.DUMMYFUNCTION("""COMPUTED_VALUE"""),"#4 (Saturday, 3:20 - 5 pm)")</f>
        <v>#4 (Saturday, 3:20 - 5 pm)</v>
      </c>
      <c r="D209" s="2" t="str">
        <f ca="1">IFERROR(__xludf.DUMMYFUNCTION("""COMPUTED_VALUE"""),"Lamar")</f>
        <v>Lamar</v>
      </c>
      <c r="E209" s="2">
        <f ca="1">IFERROR(__xludf.DUMMYFUNCTION("""COMPUTED_VALUE"""),6)</f>
        <v>6</v>
      </c>
      <c r="F209" s="2" t="str">
        <f ca="1">IFERROR(__xludf.DUMMYFUNCTION("""COMPUTED_VALUE"""),"Male")</f>
        <v>Male</v>
      </c>
      <c r="G209" s="2" t="b">
        <f ca="1">IFERROR(__xludf.DUMMYFUNCTION("""COMPUTED_VALUE"""),TRUE)</f>
        <v>1</v>
      </c>
    </row>
    <row r="210" spans="1:7" ht="12.5" x14ac:dyDescent="0.25">
      <c r="A210" s="2" t="str">
        <f ca="1">IFERROR(__xludf.DUMMYFUNCTION("""COMPUTED_VALUE"""),"Hudson")</f>
        <v>Hudson</v>
      </c>
      <c r="B210" s="2" t="str">
        <f ca="1">IFERROR(__xludf.DUMMYFUNCTION("""COMPUTED_VALUE"""),"Webb")</f>
        <v>Webb</v>
      </c>
      <c r="C210" s="2" t="str">
        <f ca="1">IFERROR(__xludf.DUMMYFUNCTION("""COMPUTED_VALUE"""),"#1 (Saturday, 10:20 am - 12)")</f>
        <v>#1 (Saturday, 10:20 am - 12)</v>
      </c>
      <c r="D210" s="2" t="str">
        <f ca="1">IFERROR(__xludf.DUMMYFUNCTION("""COMPUTED_VALUE"""),"McCallum")</f>
        <v>McCallum</v>
      </c>
      <c r="E210" s="2">
        <f ca="1">IFERROR(__xludf.DUMMYFUNCTION("""COMPUTED_VALUE"""),9)</f>
        <v>9</v>
      </c>
      <c r="F210" s="2" t="str">
        <f ca="1">IFERROR(__xludf.DUMMYFUNCTION("""COMPUTED_VALUE"""),"Male")</f>
        <v>Male</v>
      </c>
      <c r="G210" s="2" t="b">
        <f ca="1">IFERROR(__xludf.DUMMYFUNCTION("""COMPUTED_VALUE"""),TRUE)</f>
        <v>1</v>
      </c>
    </row>
    <row r="211" spans="1:7" ht="12.5" x14ac:dyDescent="0.25">
      <c r="A211" s="2" t="str">
        <f ca="1">IFERROR(__xludf.DUMMYFUNCTION("""COMPUTED_VALUE"""),"Ian")</f>
        <v>Ian</v>
      </c>
      <c r="B211" s="2" t="str">
        <f ca="1">IFERROR(__xludf.DUMMYFUNCTION("""COMPUTED_VALUE"""),"Block")</f>
        <v>Block</v>
      </c>
      <c r="C211" s="2" t="str">
        <f ca="1">IFERROR(__xludf.DUMMYFUNCTION("""COMPUTED_VALUE"""),"#2 (Saturday, 12 - 1:40 pm)")</f>
        <v>#2 (Saturday, 12 - 1:40 pm)</v>
      </c>
      <c r="D211" s="2" t="str">
        <f ca="1">IFERROR(__xludf.DUMMYFUNCTION("""COMPUTED_VALUE"""),"LASA")</f>
        <v>LASA</v>
      </c>
      <c r="E211" s="2">
        <f ca="1">IFERROR(__xludf.DUMMYFUNCTION("""COMPUTED_VALUE"""),10)</f>
        <v>10</v>
      </c>
      <c r="F211" s="2" t="str">
        <f ca="1">IFERROR(__xludf.DUMMYFUNCTION("""COMPUTED_VALUE"""),"Male")</f>
        <v>Male</v>
      </c>
      <c r="G211" s="2"/>
    </row>
    <row r="212" spans="1:7" ht="12.5" x14ac:dyDescent="0.25">
      <c r="A212" s="2" t="str">
        <f ca="1">IFERROR(__xludf.DUMMYFUNCTION("""COMPUTED_VALUE"""),"Ike")</f>
        <v>Ike</v>
      </c>
      <c r="B212" s="2" t="str">
        <f ca="1">IFERROR(__xludf.DUMMYFUNCTION("""COMPUTED_VALUE"""),"Ziegler")</f>
        <v>Ziegler</v>
      </c>
      <c r="C212" s="2" t="str">
        <f ca="1">IFERROR(__xludf.DUMMYFUNCTION("""COMPUTED_VALUE"""),"#10 (Sunday, 3:20 - 5 pm)")</f>
        <v>#10 (Sunday, 3:20 - 5 pm)</v>
      </c>
      <c r="D212" s="2" t="str">
        <f ca="1">IFERROR(__xludf.DUMMYFUNCTION("""COMPUTED_VALUE"""),"Kealing")</f>
        <v>Kealing</v>
      </c>
      <c r="E212" s="2">
        <f ca="1">IFERROR(__xludf.DUMMYFUNCTION("""COMPUTED_VALUE"""),8)</f>
        <v>8</v>
      </c>
      <c r="F212" s="2" t="str">
        <f ca="1">IFERROR(__xludf.DUMMYFUNCTION("""COMPUTED_VALUE"""),"Male")</f>
        <v>Male</v>
      </c>
      <c r="G212" s="2"/>
    </row>
    <row r="213" spans="1:7" ht="12.5" x14ac:dyDescent="0.25">
      <c r="A213" s="2" t="str">
        <f ca="1">IFERROR(__xludf.DUMMYFUNCTION("""COMPUTED_VALUE"""),"Ila")</f>
        <v>Ila</v>
      </c>
      <c r="B213" s="2" t="str">
        <f ca="1">IFERROR(__xludf.DUMMYFUNCTION("""COMPUTED_VALUE"""),"Wright")</f>
        <v>Wright</v>
      </c>
      <c r="C213" s="2" t="str">
        <f ca="1">IFERROR(__xludf.DUMMYFUNCTION("""COMPUTED_VALUE"""),"#3 (Saturday, 1:40 - 3:20 pm)")</f>
        <v>#3 (Saturday, 1:40 - 3:20 pm)</v>
      </c>
      <c r="D213" s="2" t="str">
        <f ca="1">IFERROR(__xludf.DUMMYFUNCTION("""COMPUTED_VALUE"""),"Brentwood")</f>
        <v>Brentwood</v>
      </c>
      <c r="E213" s="2">
        <f ca="1">IFERROR(__xludf.DUMMYFUNCTION("""COMPUTED_VALUE"""),5)</f>
        <v>5</v>
      </c>
      <c r="F213" s="2" t="str">
        <f ca="1">IFERROR(__xludf.DUMMYFUNCTION("""COMPUTED_VALUE"""),"Female")</f>
        <v>Female</v>
      </c>
      <c r="G213" s="2"/>
    </row>
    <row r="214" spans="1:7" ht="12.5" x14ac:dyDescent="0.25">
      <c r="A214" s="2" t="str">
        <f ca="1">IFERROR(__xludf.DUMMYFUNCTION("""COMPUTED_VALUE"""),"Ingram")</f>
        <v>Ingram</v>
      </c>
      <c r="B214" s="2" t="str">
        <f ca="1">IFERROR(__xludf.DUMMYFUNCTION("""COMPUTED_VALUE"""),"Johnson")</f>
        <v>Johnson</v>
      </c>
      <c r="C214" s="2" t="str">
        <f ca="1">IFERROR(__xludf.DUMMYFUNCTION("""COMPUTED_VALUE"""),"#5 (Saturday, 5 - 6:40 pm)")</f>
        <v>#5 (Saturday, 5 - 6:40 pm)</v>
      </c>
      <c r="D214" s="2" t="str">
        <f ca="1">IFERROR(__xludf.DUMMYFUNCTION("""COMPUTED_VALUE"""),"LASA")</f>
        <v>LASA</v>
      </c>
      <c r="E214" s="2">
        <f ca="1">IFERROR(__xludf.DUMMYFUNCTION("""COMPUTED_VALUE"""),10)</f>
        <v>10</v>
      </c>
      <c r="F214" s="2" t="str">
        <f ca="1">IFERROR(__xludf.DUMMYFUNCTION("""COMPUTED_VALUE"""),"Male")</f>
        <v>Male</v>
      </c>
      <c r="G214" s="2" t="b">
        <f ca="1">IFERROR(__xludf.DUMMYFUNCTION("""COMPUTED_VALUE"""),TRUE)</f>
        <v>1</v>
      </c>
    </row>
    <row r="215" spans="1:7" ht="12.5" x14ac:dyDescent="0.25">
      <c r="A215" s="2" t="str">
        <f ca="1">IFERROR(__xludf.DUMMYFUNCTION("""COMPUTED_VALUE"""),"Ioan")</f>
        <v>Ioan</v>
      </c>
      <c r="B215" s="2" t="str">
        <f ca="1">IFERROR(__xludf.DUMMYFUNCTION("""COMPUTED_VALUE"""),"Ivan")</f>
        <v>Ivan</v>
      </c>
      <c r="C215" s="2" t="str">
        <f ca="1">IFERROR(__xludf.DUMMYFUNCTION("""COMPUTED_VALUE"""),"#3 (Saturday, 1:40 - 3:20 pm)")</f>
        <v>#3 (Saturday, 1:40 - 3:20 pm)</v>
      </c>
      <c r="D215" s="2" t="str">
        <f ca="1">IFERROR(__xludf.DUMMYFUNCTION("""COMPUTED_VALUE"""),"Lamar")</f>
        <v>Lamar</v>
      </c>
      <c r="E215" s="2">
        <f ca="1">IFERROR(__xludf.DUMMYFUNCTION("""COMPUTED_VALUE"""),6)</f>
        <v>6</v>
      </c>
      <c r="F215" s="2" t="str">
        <f ca="1">IFERROR(__xludf.DUMMYFUNCTION("""COMPUTED_VALUE"""),"Male")</f>
        <v>Male</v>
      </c>
      <c r="G215" s="2"/>
    </row>
    <row r="216" spans="1:7" ht="12.5" x14ac:dyDescent="0.25">
      <c r="A216" s="2" t="str">
        <f ca="1">IFERROR(__xludf.DUMMYFUNCTION("""COMPUTED_VALUE"""),"Ione")</f>
        <v>Ione</v>
      </c>
      <c r="B216" s="2" t="str">
        <f ca="1">IFERROR(__xludf.DUMMYFUNCTION("""COMPUTED_VALUE"""),"Schuwerk")</f>
        <v>Schuwerk</v>
      </c>
      <c r="C216" s="2" t="str">
        <f ca="1">IFERROR(__xludf.DUMMYFUNCTION("""COMPUTED_VALUE"""),"#8 (Sunday, noon - 1:40 pm)")</f>
        <v>#8 (Sunday, noon - 1:40 pm)</v>
      </c>
      <c r="D216" s="2" t="str">
        <f ca="1">IFERROR(__xludf.DUMMYFUNCTION("""COMPUTED_VALUE"""),"Ann Richards")</f>
        <v>Ann Richards</v>
      </c>
      <c r="E216" s="2">
        <f ca="1">IFERROR(__xludf.DUMMYFUNCTION("""COMPUTED_VALUE"""),7)</f>
        <v>7</v>
      </c>
      <c r="F216" s="2" t="str">
        <f ca="1">IFERROR(__xludf.DUMMYFUNCTION("""COMPUTED_VALUE"""),"Female")</f>
        <v>Female</v>
      </c>
      <c r="G216" s="2"/>
    </row>
    <row r="217" spans="1:7" ht="12.5" x14ac:dyDescent="0.25">
      <c r="A217" s="2" t="str">
        <f ca="1">IFERROR(__xludf.DUMMYFUNCTION("""COMPUTED_VALUE"""),"Isaac")</f>
        <v>Isaac</v>
      </c>
      <c r="B217" s="2" t="str">
        <f ca="1">IFERROR(__xludf.DUMMYFUNCTION("""COMPUTED_VALUE"""),"Tang")</f>
        <v>Tang</v>
      </c>
      <c r="C217" s="2" t="str">
        <f ca="1">IFERROR(__xludf.DUMMYFUNCTION("""COMPUTED_VALUE"""),"#5 (Saturday, 5 - 6:40 pm)")</f>
        <v>#5 (Saturday, 5 - 6:40 pm)</v>
      </c>
      <c r="D217" s="2" t="str">
        <f ca="1">IFERROR(__xludf.DUMMYFUNCTION("""COMPUTED_VALUE"""),"Highland Park")</f>
        <v>Highland Park</v>
      </c>
      <c r="E217" s="2">
        <f ca="1">IFERROR(__xludf.DUMMYFUNCTION("""COMPUTED_VALUE"""),5)</f>
        <v>5</v>
      </c>
      <c r="F217" s="2" t="str">
        <f ca="1">IFERROR(__xludf.DUMMYFUNCTION("""COMPUTED_VALUE"""),"Male")</f>
        <v>Male</v>
      </c>
      <c r="G217" s="2" t="b">
        <f ca="1">IFERROR(__xludf.DUMMYFUNCTION("""COMPUTED_VALUE"""),TRUE)</f>
        <v>1</v>
      </c>
    </row>
    <row r="218" spans="1:7" ht="12.5" x14ac:dyDescent="0.25">
      <c r="A218" s="2" t="str">
        <f ca="1">IFERROR(__xludf.DUMMYFUNCTION("""COMPUTED_VALUE"""),"Isabel")</f>
        <v>Isabel</v>
      </c>
      <c r="B218" s="2" t="str">
        <f ca="1">IFERROR(__xludf.DUMMYFUNCTION("""COMPUTED_VALUE"""),"Martinez")</f>
        <v>Martinez</v>
      </c>
      <c r="C218" s="2" t="str">
        <f ca="1">IFERROR(__xludf.DUMMYFUNCTION("""COMPUTED_VALUE"""),"#10 (Sunday, 3:20 - 5 pm)")</f>
        <v>#10 (Sunday, 3:20 - 5 pm)</v>
      </c>
      <c r="D218" s="2" t="str">
        <f ca="1">IFERROR(__xludf.DUMMYFUNCTION("""COMPUTED_VALUE"""),"Lamar")</f>
        <v>Lamar</v>
      </c>
      <c r="E218" s="2">
        <f ca="1">IFERROR(__xludf.DUMMYFUNCTION("""COMPUTED_VALUE"""),6)</f>
        <v>6</v>
      </c>
      <c r="F218" s="2" t="str">
        <f ca="1">IFERROR(__xludf.DUMMYFUNCTION("""COMPUTED_VALUE"""),"Female")</f>
        <v>Female</v>
      </c>
      <c r="G218" s="2"/>
    </row>
    <row r="219" spans="1:7" ht="12.5" x14ac:dyDescent="0.25">
      <c r="A219" s="2" t="str">
        <f ca="1">IFERROR(__xludf.DUMMYFUNCTION("""COMPUTED_VALUE"""),"Isabelle")</f>
        <v>Isabelle</v>
      </c>
      <c r="B219" s="2" t="str">
        <f ca="1">IFERROR(__xludf.DUMMYFUNCTION("""COMPUTED_VALUE"""),"Curley")</f>
        <v>Curley</v>
      </c>
      <c r="C219" s="2" t="str">
        <f ca="1">IFERROR(__xludf.DUMMYFUNCTION("""COMPUTED_VALUE"""),"#8 (Sunday, noon - 1:40 pm)")</f>
        <v>#8 (Sunday, noon - 1:40 pm)</v>
      </c>
      <c r="D219" s="2" t="str">
        <f ca="1">IFERROR(__xludf.DUMMYFUNCTION("""COMPUTED_VALUE"""),"Magellan")</f>
        <v>Magellan</v>
      </c>
      <c r="E219" s="2">
        <f ca="1">IFERROR(__xludf.DUMMYFUNCTION("""COMPUTED_VALUE"""),8)</f>
        <v>8</v>
      </c>
      <c r="F219" s="2" t="str">
        <f ca="1">IFERROR(__xludf.DUMMYFUNCTION("""COMPUTED_VALUE"""),"Female")</f>
        <v>Female</v>
      </c>
      <c r="G219" s="2"/>
    </row>
    <row r="220" spans="1:7" ht="12.5" x14ac:dyDescent="0.25">
      <c r="A220" s="2" t="str">
        <f ca="1">IFERROR(__xludf.DUMMYFUNCTION("""COMPUTED_VALUE"""),"Jack")</f>
        <v>Jack</v>
      </c>
      <c r="B220" s="2" t="str">
        <f ca="1">IFERROR(__xludf.DUMMYFUNCTION("""COMPUTED_VALUE"""),"Arab")</f>
        <v>Arab</v>
      </c>
      <c r="C220" s="2" t="str">
        <f ca="1">IFERROR(__xludf.DUMMYFUNCTION("""COMPUTED_VALUE"""),"#9 (Sunday, 1:40 - 3:20 pm)")</f>
        <v>#9 (Sunday, 1:40 - 3:20 pm)</v>
      </c>
      <c r="D220" s="2" t="str">
        <f ca="1">IFERROR(__xludf.DUMMYFUNCTION("""COMPUTED_VALUE"""),"Highland Park")</f>
        <v>Highland Park</v>
      </c>
      <c r="E220" s="2">
        <f ca="1">IFERROR(__xludf.DUMMYFUNCTION("""COMPUTED_VALUE"""),5)</f>
        <v>5</v>
      </c>
      <c r="F220" s="2" t="str">
        <f ca="1">IFERROR(__xludf.DUMMYFUNCTION("""COMPUTED_VALUE"""),"Male")</f>
        <v>Male</v>
      </c>
      <c r="G220" s="2" t="b">
        <f ca="1">IFERROR(__xludf.DUMMYFUNCTION("""COMPUTED_VALUE"""),TRUE)</f>
        <v>1</v>
      </c>
    </row>
    <row r="221" spans="1:7" ht="12.5" x14ac:dyDescent="0.25">
      <c r="A221" s="2" t="str">
        <f ca="1">IFERROR(__xludf.DUMMYFUNCTION("""COMPUTED_VALUE"""),"Jack")</f>
        <v>Jack</v>
      </c>
      <c r="B221" s="2" t="str">
        <f ca="1">IFERROR(__xludf.DUMMYFUNCTION("""COMPUTED_VALUE"""),"DeShazo")</f>
        <v>DeShazo</v>
      </c>
      <c r="C221" s="2" t="str">
        <f ca="1">IFERROR(__xludf.DUMMYFUNCTION("""COMPUTED_VALUE"""),"#7 (Sunday, 10:20 am - noon)")</f>
        <v>#7 (Sunday, 10:20 am - noon)</v>
      </c>
      <c r="D221" s="2" t="str">
        <f ca="1">IFERROR(__xludf.DUMMYFUNCTION("""COMPUTED_VALUE"""),"Lamar")</f>
        <v>Lamar</v>
      </c>
      <c r="E221" s="2">
        <f ca="1">IFERROR(__xludf.DUMMYFUNCTION("""COMPUTED_VALUE"""),8)</f>
        <v>8</v>
      </c>
      <c r="F221" s="2" t="str">
        <f ca="1">IFERROR(__xludf.DUMMYFUNCTION("""COMPUTED_VALUE"""),"Male")</f>
        <v>Male</v>
      </c>
      <c r="G221" s="2"/>
    </row>
    <row r="222" spans="1:7" ht="12.5" x14ac:dyDescent="0.25">
      <c r="A222" s="2" t="str">
        <f ca="1">IFERROR(__xludf.DUMMYFUNCTION("""COMPUTED_VALUE"""),"Jack")</f>
        <v>Jack</v>
      </c>
      <c r="B222" s="2" t="str">
        <f ca="1">IFERROR(__xludf.DUMMYFUNCTION("""COMPUTED_VALUE"""),"Simpson")</f>
        <v>Simpson</v>
      </c>
      <c r="C222" s="2" t="str">
        <f ca="1">IFERROR(__xludf.DUMMYFUNCTION("""COMPUTED_VALUE"""),"#10 (Sunday, 3:20 - 5 pm)")</f>
        <v>#10 (Sunday, 3:20 - 5 pm)</v>
      </c>
      <c r="D222" s="2" t="str">
        <f ca="1">IFERROR(__xludf.DUMMYFUNCTION("""COMPUTED_VALUE"""),"Kealing")</f>
        <v>Kealing</v>
      </c>
      <c r="E222" s="2">
        <f ca="1">IFERROR(__xludf.DUMMYFUNCTION("""COMPUTED_VALUE"""),7)</f>
        <v>7</v>
      </c>
      <c r="F222" s="2" t="str">
        <f ca="1">IFERROR(__xludf.DUMMYFUNCTION("""COMPUTED_VALUE"""),"Male")</f>
        <v>Male</v>
      </c>
      <c r="G222" s="2"/>
    </row>
    <row r="223" spans="1:7" ht="12.5" x14ac:dyDescent="0.25">
      <c r="A223" s="2" t="str">
        <f ca="1">IFERROR(__xludf.DUMMYFUNCTION("""COMPUTED_VALUE"""),"Jack")</f>
        <v>Jack</v>
      </c>
      <c r="B223" s="2" t="str">
        <f ca="1">IFERROR(__xludf.DUMMYFUNCTION("""COMPUTED_VALUE"""),"Spotts")</f>
        <v>Spotts</v>
      </c>
      <c r="C223" s="2" t="str">
        <f ca="1">IFERROR(__xludf.DUMMYFUNCTION("""COMPUTED_VALUE"""),"#8 (Sunday, noon - 1:40 pm)")</f>
        <v>#8 (Sunday, noon - 1:40 pm)</v>
      </c>
      <c r="D223" s="2" t="str">
        <f ca="1">IFERROR(__xludf.DUMMYFUNCTION("""COMPUTED_VALUE"""),"Magellan")</f>
        <v>Magellan</v>
      </c>
      <c r="E223" s="2">
        <f ca="1">IFERROR(__xludf.DUMMYFUNCTION("""COMPUTED_VALUE"""),7)</f>
        <v>7</v>
      </c>
      <c r="F223" s="2" t="str">
        <f ca="1">IFERROR(__xludf.DUMMYFUNCTION("""COMPUTED_VALUE"""),"Male")</f>
        <v>Male</v>
      </c>
      <c r="G223" s="2"/>
    </row>
    <row r="224" spans="1:7" ht="12.5" x14ac:dyDescent="0.25">
      <c r="A224" s="2" t="str">
        <f ca="1">IFERROR(__xludf.DUMMYFUNCTION("""COMPUTED_VALUE"""),"Jackson")</f>
        <v>Jackson</v>
      </c>
      <c r="B224" s="2" t="str">
        <f ca="1">IFERROR(__xludf.DUMMYFUNCTION("""COMPUTED_VALUE"""),"Davis")</f>
        <v>Davis</v>
      </c>
      <c r="C224" s="2" t="str">
        <f ca="1">IFERROR(__xludf.DUMMYFUNCTION("""COMPUTED_VALUE"""),"#10 (Sunday, 3:20 - 5 pm)")</f>
        <v>#10 (Sunday, 3:20 - 5 pm)</v>
      </c>
      <c r="D224" s="2" t="str">
        <f ca="1">IFERROR(__xludf.DUMMYFUNCTION("""COMPUTED_VALUE"""),"Lamar")</f>
        <v>Lamar</v>
      </c>
      <c r="E224" s="2">
        <f ca="1">IFERROR(__xludf.DUMMYFUNCTION("""COMPUTED_VALUE"""),7)</f>
        <v>7</v>
      </c>
      <c r="F224" s="2" t="str">
        <f ca="1">IFERROR(__xludf.DUMMYFUNCTION("""COMPUTED_VALUE"""),"Male")</f>
        <v>Male</v>
      </c>
      <c r="G224" s="2"/>
    </row>
    <row r="225" spans="1:7" ht="12.5" x14ac:dyDescent="0.25">
      <c r="A225" s="2" t="str">
        <f ca="1">IFERROR(__xludf.DUMMYFUNCTION("""COMPUTED_VALUE"""),"Jackson")</f>
        <v>Jackson</v>
      </c>
      <c r="B225" s="2" t="str">
        <f ca="1">IFERROR(__xludf.DUMMYFUNCTION("""COMPUTED_VALUE"""),"Lathrop")</f>
        <v>Lathrop</v>
      </c>
      <c r="C225" s="2" t="str">
        <f ca="1">IFERROR(__xludf.DUMMYFUNCTION("""COMPUTED_VALUE"""),"#2 (Saturday, 12 - 1:40 pm)")</f>
        <v>#2 (Saturday, 12 - 1:40 pm)</v>
      </c>
      <c r="D225" s="2" t="str">
        <f ca="1">IFERROR(__xludf.DUMMYFUNCTION("""COMPUTED_VALUE"""),"Kealing")</f>
        <v>Kealing</v>
      </c>
      <c r="E225" s="2">
        <f ca="1">IFERROR(__xludf.DUMMYFUNCTION("""COMPUTED_VALUE"""),8)</f>
        <v>8</v>
      </c>
      <c r="F225" s="2" t="str">
        <f ca="1">IFERROR(__xludf.DUMMYFUNCTION("""COMPUTED_VALUE"""),"Male")</f>
        <v>Male</v>
      </c>
      <c r="G225" s="2"/>
    </row>
    <row r="226" spans="1:7" ht="12.5" x14ac:dyDescent="0.25">
      <c r="A226" s="2" t="str">
        <f ca="1">IFERROR(__xludf.DUMMYFUNCTION("""COMPUTED_VALUE"""),"Jackson")</f>
        <v>Jackson</v>
      </c>
      <c r="B226" s="2" t="str">
        <f ca="1">IFERROR(__xludf.DUMMYFUNCTION("""COMPUTED_VALUE"""),"Liggett")</f>
        <v>Liggett</v>
      </c>
      <c r="C226" s="2" t="str">
        <f ca="1">IFERROR(__xludf.DUMMYFUNCTION("""COMPUTED_VALUE"""),"#3 (Saturday, 1:40 - 3:20 pm)")</f>
        <v>#3 (Saturday, 1:40 - 3:20 pm)</v>
      </c>
      <c r="D226" s="2" t="str">
        <f ca="1">IFERROR(__xludf.DUMMYFUNCTION("""COMPUTED_VALUE"""),"Lamar")</f>
        <v>Lamar</v>
      </c>
      <c r="E226" s="2">
        <f ca="1">IFERROR(__xludf.DUMMYFUNCTION("""COMPUTED_VALUE"""),7)</f>
        <v>7</v>
      </c>
      <c r="F226" s="2" t="str">
        <f ca="1">IFERROR(__xludf.DUMMYFUNCTION("""COMPUTED_VALUE"""),"Male")</f>
        <v>Male</v>
      </c>
      <c r="G226" s="2"/>
    </row>
    <row r="227" spans="1:7" ht="12.5" x14ac:dyDescent="0.25">
      <c r="A227" s="2" t="str">
        <f ca="1">IFERROR(__xludf.DUMMYFUNCTION("""COMPUTED_VALUE"""),"Jacob")</f>
        <v>Jacob</v>
      </c>
      <c r="B227" s="2" t="str">
        <f ca="1">IFERROR(__xludf.DUMMYFUNCTION("""COMPUTED_VALUE"""),"Griesemer")</f>
        <v>Griesemer</v>
      </c>
      <c r="C227" s="2" t="str">
        <f ca="1">IFERROR(__xludf.DUMMYFUNCTION("""COMPUTED_VALUE"""),"#1 (Saturday, 10:20 am - 12)")</f>
        <v>#1 (Saturday, 10:20 am - 12)</v>
      </c>
      <c r="D227" s="2" t="str">
        <f ca="1">IFERROR(__xludf.DUMMYFUNCTION("""COMPUTED_VALUE"""),"McCallum")</f>
        <v>McCallum</v>
      </c>
      <c r="E227" s="2">
        <f ca="1">IFERROR(__xludf.DUMMYFUNCTION("""COMPUTED_VALUE"""),9)</f>
        <v>9</v>
      </c>
      <c r="F227" s="2" t="str">
        <f ca="1">IFERROR(__xludf.DUMMYFUNCTION("""COMPUTED_VALUE"""),"Male")</f>
        <v>Male</v>
      </c>
      <c r="G227" s="2"/>
    </row>
    <row r="228" spans="1:7" ht="12.5" x14ac:dyDescent="0.25">
      <c r="A228" s="2" t="str">
        <f ca="1">IFERROR(__xludf.DUMMYFUNCTION("""COMPUTED_VALUE"""),"Jacqui")</f>
        <v>Jacqui</v>
      </c>
      <c r="B228" s="2" t="str">
        <f ca="1">IFERROR(__xludf.DUMMYFUNCTION("""COMPUTED_VALUE"""),"Cherng")</f>
        <v>Cherng</v>
      </c>
      <c r="C228" s="2" t="str">
        <f ca="1">IFERROR(__xludf.DUMMYFUNCTION("""COMPUTED_VALUE"""),"#5 (Saturday, 5 - 6:40 pm)")</f>
        <v>#5 (Saturday, 5 - 6:40 pm)</v>
      </c>
      <c r="D228" s="2" t="str">
        <f ca="1">IFERROR(__xludf.DUMMYFUNCTION("""COMPUTED_VALUE"""),"Ann Richards")</f>
        <v>Ann Richards</v>
      </c>
      <c r="E228" s="2">
        <f ca="1">IFERROR(__xludf.DUMMYFUNCTION("""COMPUTED_VALUE"""),6)</f>
        <v>6</v>
      </c>
      <c r="F228" s="2" t="str">
        <f ca="1">IFERROR(__xludf.DUMMYFUNCTION("""COMPUTED_VALUE"""),"Female")</f>
        <v>Female</v>
      </c>
      <c r="G228" s="2"/>
    </row>
    <row r="229" spans="1:7" ht="12.5" x14ac:dyDescent="0.25">
      <c r="A229" s="2" t="str">
        <f ca="1">IFERROR(__xludf.DUMMYFUNCTION("""COMPUTED_VALUE"""),"Jagger")</f>
        <v>Jagger</v>
      </c>
      <c r="B229" s="2" t="str">
        <f ca="1">IFERROR(__xludf.DUMMYFUNCTION("""COMPUTED_VALUE"""),"Sanchez")</f>
        <v>Sanchez</v>
      </c>
      <c r="C229" s="2" t="str">
        <f ca="1">IFERROR(__xludf.DUMMYFUNCTION("""COMPUTED_VALUE"""),"#3 (Saturday, 1:40 - 3:20 pm)")</f>
        <v>#3 (Saturday, 1:40 - 3:20 pm)</v>
      </c>
      <c r="D229" s="2" t="str">
        <f ca="1">IFERROR(__xludf.DUMMYFUNCTION("""COMPUTED_VALUE"""),"Highland Park")</f>
        <v>Highland Park</v>
      </c>
      <c r="E229" s="2">
        <f ca="1">IFERROR(__xludf.DUMMYFUNCTION("""COMPUTED_VALUE"""),5)</f>
        <v>5</v>
      </c>
      <c r="F229" s="2" t="str">
        <f ca="1">IFERROR(__xludf.DUMMYFUNCTION("""COMPUTED_VALUE"""),"Male")</f>
        <v>Male</v>
      </c>
      <c r="G229" s="2" t="b">
        <f ca="1">IFERROR(__xludf.DUMMYFUNCTION("""COMPUTED_VALUE"""),TRUE)</f>
        <v>1</v>
      </c>
    </row>
    <row r="230" spans="1:7" ht="12.5" x14ac:dyDescent="0.25">
      <c r="A230" s="2" t="str">
        <f ca="1">IFERROR(__xludf.DUMMYFUNCTION("""COMPUTED_VALUE"""),"James")</f>
        <v>James</v>
      </c>
      <c r="B230" s="2" t="str">
        <f ca="1">IFERROR(__xludf.DUMMYFUNCTION("""COMPUTED_VALUE"""),"Viego")</f>
        <v>Viego</v>
      </c>
      <c r="C230" s="2" t="str">
        <f ca="1">IFERROR(__xludf.DUMMYFUNCTION("""COMPUTED_VALUE"""),"#9 (Sunday, 1:40 - 3:20 pm)")</f>
        <v>#9 (Sunday, 1:40 - 3:20 pm)</v>
      </c>
      <c r="D230" s="2" t="str">
        <f ca="1">IFERROR(__xludf.DUMMYFUNCTION("""COMPUTED_VALUE"""),"Lamar")</f>
        <v>Lamar</v>
      </c>
      <c r="E230" s="2">
        <f ca="1">IFERROR(__xludf.DUMMYFUNCTION("""COMPUTED_VALUE"""),7)</f>
        <v>7</v>
      </c>
      <c r="F230" s="2" t="str">
        <f ca="1">IFERROR(__xludf.DUMMYFUNCTION("""COMPUTED_VALUE"""),"Male")</f>
        <v>Male</v>
      </c>
      <c r="G230" s="2"/>
    </row>
    <row r="231" spans="1:7" ht="12.5" x14ac:dyDescent="0.25">
      <c r="A231" s="2" t="str">
        <f ca="1">IFERROR(__xludf.DUMMYFUNCTION("""COMPUTED_VALUE"""),"James")</f>
        <v>James</v>
      </c>
      <c r="B231" s="2" t="str">
        <f ca="1">IFERROR(__xludf.DUMMYFUNCTION("""COMPUTED_VALUE"""),"Wood-Surrago")</f>
        <v>Wood-Surrago</v>
      </c>
      <c r="C231" s="2" t="str">
        <f ca="1">IFERROR(__xludf.DUMMYFUNCTION("""COMPUTED_VALUE"""),"#6 (Sunday, 8:40 - 10:20 am)")</f>
        <v>#6 (Sunday, 8:40 - 10:20 am)</v>
      </c>
      <c r="D231" s="2" t="str">
        <f ca="1">IFERROR(__xludf.DUMMYFUNCTION("""COMPUTED_VALUE"""),"McCallum")</f>
        <v>McCallum</v>
      </c>
      <c r="E231" s="2">
        <f ca="1">IFERROR(__xludf.DUMMYFUNCTION("""COMPUTED_VALUE"""),11)</f>
        <v>11</v>
      </c>
      <c r="F231" s="2" t="str">
        <f ca="1">IFERROR(__xludf.DUMMYFUNCTION("""COMPUTED_VALUE"""),"Male")</f>
        <v>Male</v>
      </c>
      <c r="G231" s="2"/>
    </row>
    <row r="232" spans="1:7" ht="12.5" x14ac:dyDescent="0.25">
      <c r="A232" s="2" t="str">
        <f ca="1">IFERROR(__xludf.DUMMYFUNCTION("""COMPUTED_VALUE"""),"James")</f>
        <v>James</v>
      </c>
      <c r="B232" s="2" t="str">
        <f ca="1">IFERROR(__xludf.DUMMYFUNCTION("""COMPUTED_VALUE"""),"Zepeda")</f>
        <v>Zepeda</v>
      </c>
      <c r="C232" s="2" t="str">
        <f ca="1">IFERROR(__xludf.DUMMYFUNCTION("""COMPUTED_VALUE"""),"#3 (Saturday, 1:40 - 3:20 pm)")</f>
        <v>#3 (Saturday, 1:40 - 3:20 pm)</v>
      </c>
      <c r="D232" s="2" t="str">
        <f ca="1">IFERROR(__xludf.DUMMYFUNCTION("""COMPUTED_VALUE"""),"Kealing")</f>
        <v>Kealing</v>
      </c>
      <c r="E232" s="2">
        <f ca="1">IFERROR(__xludf.DUMMYFUNCTION("""COMPUTED_VALUE"""),7)</f>
        <v>7</v>
      </c>
      <c r="F232" s="2" t="str">
        <f ca="1">IFERROR(__xludf.DUMMYFUNCTION("""COMPUTED_VALUE"""),"Male")</f>
        <v>Male</v>
      </c>
      <c r="G232" s="2" t="b">
        <f ca="1">IFERROR(__xludf.DUMMYFUNCTION("""COMPUTED_VALUE"""),TRUE)</f>
        <v>1</v>
      </c>
    </row>
    <row r="233" spans="1:7" ht="12.5" x14ac:dyDescent="0.25">
      <c r="A233" s="2" t="str">
        <f ca="1">IFERROR(__xludf.DUMMYFUNCTION("""COMPUTED_VALUE"""),"Jane")</f>
        <v>Jane</v>
      </c>
      <c r="B233" s="2" t="str">
        <f ca="1">IFERROR(__xludf.DUMMYFUNCTION("""COMPUTED_VALUE"""),"Pirkl")</f>
        <v>Pirkl</v>
      </c>
      <c r="C233" s="2" t="str">
        <f ca="1">IFERROR(__xludf.DUMMYFUNCTION("""COMPUTED_VALUE"""),"#4 (Saturday, 3:20 - 5 pm)")</f>
        <v>#4 (Saturday, 3:20 - 5 pm)</v>
      </c>
      <c r="D233" s="2" t="str">
        <f ca="1">IFERROR(__xludf.DUMMYFUNCTION("""COMPUTED_VALUE"""),"Lamar")</f>
        <v>Lamar</v>
      </c>
      <c r="E233" s="2">
        <f ca="1">IFERROR(__xludf.DUMMYFUNCTION("""COMPUTED_VALUE"""),6)</f>
        <v>6</v>
      </c>
      <c r="F233" s="2" t="str">
        <f ca="1">IFERROR(__xludf.DUMMYFUNCTION("""COMPUTED_VALUE"""),"Female")</f>
        <v>Female</v>
      </c>
      <c r="G233" s="2" t="b">
        <f ca="1">IFERROR(__xludf.DUMMYFUNCTION("""COMPUTED_VALUE"""),TRUE)</f>
        <v>1</v>
      </c>
    </row>
    <row r="234" spans="1:7" ht="12.5" x14ac:dyDescent="0.25">
      <c r="A234" s="2" t="str">
        <f ca="1">IFERROR(__xludf.DUMMYFUNCTION("""COMPUTED_VALUE"""),"Jasmine")</f>
        <v>Jasmine</v>
      </c>
      <c r="B234" s="2" t="str">
        <f ca="1">IFERROR(__xludf.DUMMYFUNCTION("""COMPUTED_VALUE"""),"Poon")</f>
        <v>Poon</v>
      </c>
      <c r="C234" s="2" t="str">
        <f ca="1">IFERROR(__xludf.DUMMYFUNCTION("""COMPUTED_VALUE"""),"#10 (Sunday, 3:20 - 5 pm)")</f>
        <v>#10 (Sunday, 3:20 - 5 pm)</v>
      </c>
      <c r="D234" s="2" t="str">
        <f ca="1">IFERROR(__xludf.DUMMYFUNCTION("""COMPUTED_VALUE"""),"Kealing")</f>
        <v>Kealing</v>
      </c>
      <c r="E234" s="2">
        <f ca="1">IFERROR(__xludf.DUMMYFUNCTION("""COMPUTED_VALUE"""),7)</f>
        <v>7</v>
      </c>
      <c r="F234" s="2" t="str">
        <f ca="1">IFERROR(__xludf.DUMMYFUNCTION("""COMPUTED_VALUE"""),"Female")</f>
        <v>Female</v>
      </c>
      <c r="G234" s="2"/>
    </row>
    <row r="235" spans="1:7" ht="12.5" x14ac:dyDescent="0.25">
      <c r="A235" s="2" t="str">
        <f ca="1">IFERROR(__xludf.DUMMYFUNCTION("""COMPUTED_VALUE"""),"Jasper")</f>
        <v>Jasper</v>
      </c>
      <c r="B235" s="2" t="str">
        <f ca="1">IFERROR(__xludf.DUMMYFUNCTION("""COMPUTED_VALUE"""),"Filbin-Womack")</f>
        <v>Filbin-Womack</v>
      </c>
      <c r="C235" s="2" t="str">
        <f ca="1">IFERROR(__xludf.DUMMYFUNCTION("""COMPUTED_VALUE"""),"#8 (Sunday, noon - 1:40 pm)")</f>
        <v>#8 (Sunday, noon - 1:40 pm)</v>
      </c>
      <c r="D235" s="2" t="str">
        <f ca="1">IFERROR(__xludf.DUMMYFUNCTION("""COMPUTED_VALUE"""),"Lamar")</f>
        <v>Lamar</v>
      </c>
      <c r="E235" s="2">
        <f ca="1">IFERROR(__xludf.DUMMYFUNCTION("""COMPUTED_VALUE"""),7)</f>
        <v>7</v>
      </c>
      <c r="F235" s="2" t="str">
        <f ca="1">IFERROR(__xludf.DUMMYFUNCTION("""COMPUTED_VALUE"""),"Male")</f>
        <v>Male</v>
      </c>
      <c r="G235" s="2"/>
    </row>
    <row r="236" spans="1:7" ht="12.5" x14ac:dyDescent="0.25">
      <c r="A236" s="2" t="str">
        <f ca="1">IFERROR(__xludf.DUMMYFUNCTION("""COMPUTED_VALUE"""),"Javier")</f>
        <v>Javier</v>
      </c>
      <c r="B236" s="2" t="str">
        <f ca="1">IFERROR(__xludf.DUMMYFUNCTION("""COMPUTED_VALUE"""),"Gonzalez")</f>
        <v>Gonzalez</v>
      </c>
      <c r="C236" s="2" t="str">
        <f ca="1">IFERROR(__xludf.DUMMYFUNCTION("""COMPUTED_VALUE"""),"#3 (Saturday, 1:40 - 3:20 pm)")</f>
        <v>#3 (Saturday, 1:40 - 3:20 pm)</v>
      </c>
      <c r="D236" s="2" t="str">
        <f ca="1">IFERROR(__xludf.DUMMYFUNCTION("""COMPUTED_VALUE"""),"LASA")</f>
        <v>LASA</v>
      </c>
      <c r="E236" s="2">
        <f ca="1">IFERROR(__xludf.DUMMYFUNCTION("""COMPUTED_VALUE"""),9)</f>
        <v>9</v>
      </c>
      <c r="F236" s="2" t="str">
        <f ca="1">IFERROR(__xludf.DUMMYFUNCTION("""COMPUTED_VALUE"""),"Male")</f>
        <v>Male</v>
      </c>
      <c r="G236" s="2"/>
    </row>
    <row r="237" spans="1:7" ht="12.5" x14ac:dyDescent="0.25">
      <c r="A237" s="2" t="str">
        <f ca="1">IFERROR(__xludf.DUMMYFUNCTION("""COMPUTED_VALUE"""),"Jax")</f>
        <v>Jax</v>
      </c>
      <c r="B237" s="2" t="str">
        <f ca="1">IFERROR(__xludf.DUMMYFUNCTION("""COMPUTED_VALUE"""),"Enriquez")</f>
        <v>Enriquez</v>
      </c>
      <c r="C237" s="2" t="str">
        <f ca="1">IFERROR(__xludf.DUMMYFUNCTION("""COMPUTED_VALUE"""),"#1 (Saturday, 10:20 am - 12)")</f>
        <v>#1 (Saturday, 10:20 am - 12)</v>
      </c>
      <c r="D237" s="2" t="str">
        <f ca="1">IFERROR(__xludf.DUMMYFUNCTION("""COMPUTED_VALUE"""),"McCallum")</f>
        <v>McCallum</v>
      </c>
      <c r="E237" s="2">
        <f ca="1">IFERROR(__xludf.DUMMYFUNCTION("""COMPUTED_VALUE"""),10)</f>
        <v>10</v>
      </c>
      <c r="F237" s="2" t="str">
        <f ca="1">IFERROR(__xludf.DUMMYFUNCTION("""COMPUTED_VALUE"""),"Male")</f>
        <v>Male</v>
      </c>
      <c r="G237" s="2"/>
    </row>
    <row r="238" spans="1:7" ht="12.5" x14ac:dyDescent="0.25">
      <c r="A238" s="2" t="str">
        <f ca="1">IFERROR(__xludf.DUMMYFUNCTION("""COMPUTED_VALUE"""),"Jax")</f>
        <v>Jax</v>
      </c>
      <c r="B238" s="2" t="str">
        <f ca="1">IFERROR(__xludf.DUMMYFUNCTION("""COMPUTED_VALUE"""),"Maner")</f>
        <v>Maner</v>
      </c>
      <c r="C238" s="2" t="str">
        <f ca="1">IFERROR(__xludf.DUMMYFUNCTION("""COMPUTED_VALUE"""),"#5 (Saturday, 5 - 6:40 pm)")</f>
        <v>#5 (Saturday, 5 - 6:40 pm)</v>
      </c>
      <c r="D238" s="2" t="str">
        <f ca="1">IFERROR(__xludf.DUMMYFUNCTION("""COMPUTED_VALUE"""),"Lamar")</f>
        <v>Lamar</v>
      </c>
      <c r="E238" s="2">
        <f ca="1">IFERROR(__xludf.DUMMYFUNCTION("""COMPUTED_VALUE"""),8)</f>
        <v>8</v>
      </c>
      <c r="F238" s="2" t="str">
        <f ca="1">IFERROR(__xludf.DUMMYFUNCTION("""COMPUTED_VALUE"""),"Male")</f>
        <v>Male</v>
      </c>
      <c r="G238" s="2"/>
    </row>
    <row r="239" spans="1:7" ht="12.5" x14ac:dyDescent="0.25">
      <c r="A239" s="2" t="str">
        <f ca="1">IFERROR(__xludf.DUMMYFUNCTION("""COMPUTED_VALUE"""),"Jessie")</f>
        <v>Jessie</v>
      </c>
      <c r="B239" s="2" t="str">
        <f ca="1">IFERROR(__xludf.DUMMYFUNCTION("""COMPUTED_VALUE"""),"Subido")</f>
        <v>Subido</v>
      </c>
      <c r="C239" s="2" t="str">
        <f ca="1">IFERROR(__xludf.DUMMYFUNCTION("""COMPUTED_VALUE"""),"#6 (Sunday, 8:40 - 10:20 am)")</f>
        <v>#6 (Sunday, 8:40 - 10:20 am)</v>
      </c>
      <c r="D239" s="2" t="str">
        <f ca="1">IFERROR(__xludf.DUMMYFUNCTION("""COMPUTED_VALUE"""),"Kealing")</f>
        <v>Kealing</v>
      </c>
      <c r="E239" s="2">
        <f ca="1">IFERROR(__xludf.DUMMYFUNCTION("""COMPUTED_VALUE"""),6)</f>
        <v>6</v>
      </c>
      <c r="F239" s="2" t="str">
        <f ca="1">IFERROR(__xludf.DUMMYFUNCTION("""COMPUTED_VALUE"""),"Female")</f>
        <v>Female</v>
      </c>
      <c r="G239" s="2" t="b">
        <f ca="1">IFERROR(__xludf.DUMMYFUNCTION("""COMPUTED_VALUE"""),TRUE)</f>
        <v>1</v>
      </c>
    </row>
    <row r="240" spans="1:7" ht="12.5" x14ac:dyDescent="0.25">
      <c r="A240" s="2" t="str">
        <f ca="1">IFERROR(__xludf.DUMMYFUNCTION("""COMPUTED_VALUE"""),"Joaquin")</f>
        <v>Joaquin</v>
      </c>
      <c r="B240" s="2" t="str">
        <f ca="1">IFERROR(__xludf.DUMMYFUNCTION("""COMPUTED_VALUE"""),"Cuellar-Rojas")</f>
        <v>Cuellar-Rojas</v>
      </c>
      <c r="C240" s="2" t="str">
        <f ca="1">IFERROR(__xludf.DUMMYFUNCTION("""COMPUTED_VALUE"""),"#10 (Sunday, 3:20 - 5 pm)")</f>
        <v>#10 (Sunday, 3:20 - 5 pm)</v>
      </c>
      <c r="D240" s="2" t="str">
        <f ca="1">IFERROR(__xludf.DUMMYFUNCTION("""COMPUTED_VALUE"""),"Austin High")</f>
        <v>Austin High</v>
      </c>
      <c r="E240" s="2">
        <f ca="1">IFERROR(__xludf.DUMMYFUNCTION("""COMPUTED_VALUE"""),9)</f>
        <v>9</v>
      </c>
      <c r="F240" s="2" t="str">
        <f ca="1">IFERROR(__xludf.DUMMYFUNCTION("""COMPUTED_VALUE"""),"Male")</f>
        <v>Male</v>
      </c>
      <c r="G240" s="2"/>
    </row>
    <row r="241" spans="1:7" ht="12.5" x14ac:dyDescent="0.25">
      <c r="A241" s="2" t="str">
        <f ca="1">IFERROR(__xludf.DUMMYFUNCTION("""COMPUTED_VALUE"""),"John")</f>
        <v>John</v>
      </c>
      <c r="B241" s="2" t="str">
        <f ca="1">IFERROR(__xludf.DUMMYFUNCTION("""COMPUTED_VALUE"""),"Jones")</f>
        <v>Jones</v>
      </c>
      <c r="C241" s="2" t="str">
        <f ca="1">IFERROR(__xludf.DUMMYFUNCTION("""COMPUTED_VALUE"""),"#2 (Saturday, 12 - 1:40 pm)")</f>
        <v>#2 (Saturday, 12 - 1:40 pm)</v>
      </c>
      <c r="D241" s="2" t="str">
        <f ca="1">IFERROR(__xludf.DUMMYFUNCTION("""COMPUTED_VALUE"""),"Lamar")</f>
        <v>Lamar</v>
      </c>
      <c r="E241" s="2">
        <f ca="1">IFERROR(__xludf.DUMMYFUNCTION("""COMPUTED_VALUE"""),8)</f>
        <v>8</v>
      </c>
      <c r="F241" s="2" t="str">
        <f ca="1">IFERROR(__xludf.DUMMYFUNCTION("""COMPUTED_VALUE"""),"Male")</f>
        <v>Male</v>
      </c>
      <c r="G241" s="2"/>
    </row>
    <row r="242" spans="1:7" ht="12.5" x14ac:dyDescent="0.25">
      <c r="A242" s="2" t="str">
        <f ca="1">IFERROR(__xludf.DUMMYFUNCTION("""COMPUTED_VALUE"""),"John Fox")</f>
        <v>John Fox</v>
      </c>
      <c r="B242" s="2" t="str">
        <f ca="1">IFERROR(__xludf.DUMMYFUNCTION("""COMPUTED_VALUE"""),"Williams")</f>
        <v>Williams</v>
      </c>
      <c r="C242" s="2" t="str">
        <f ca="1">IFERROR(__xludf.DUMMYFUNCTION("""COMPUTED_VALUE"""),"#7 (Sunday, 10:20 am - noon)")</f>
        <v>#7 (Sunday, 10:20 am - noon)</v>
      </c>
      <c r="D242" s="2" t="str">
        <f ca="1">IFERROR(__xludf.DUMMYFUNCTION("""COMPUTED_VALUE"""),"Highland Park")</f>
        <v>Highland Park</v>
      </c>
      <c r="E242" s="2">
        <f ca="1">IFERROR(__xludf.DUMMYFUNCTION("""COMPUTED_VALUE"""),5)</f>
        <v>5</v>
      </c>
      <c r="F242" s="2" t="str">
        <f ca="1">IFERROR(__xludf.DUMMYFUNCTION("""COMPUTED_VALUE"""),"Male")</f>
        <v>Male</v>
      </c>
      <c r="G242" s="2" t="b">
        <f ca="1">IFERROR(__xludf.DUMMYFUNCTION("""COMPUTED_VALUE"""),TRUE)</f>
        <v>1</v>
      </c>
    </row>
    <row r="243" spans="1:7" ht="12.5" x14ac:dyDescent="0.25">
      <c r="A243" s="2" t="str">
        <f ca="1">IFERROR(__xludf.DUMMYFUNCTION("""COMPUTED_VALUE"""),"Jordy")</f>
        <v>Jordy</v>
      </c>
      <c r="B243" s="2" t="str">
        <f ca="1">IFERROR(__xludf.DUMMYFUNCTION("""COMPUTED_VALUE"""),"Greene")</f>
        <v>Greene</v>
      </c>
      <c r="C243" s="2" t="str">
        <f ca="1">IFERROR(__xludf.DUMMYFUNCTION("""COMPUTED_VALUE"""),"#7 (Sunday, 10:20 am - noon)")</f>
        <v>#7 (Sunday, 10:20 am - noon)</v>
      </c>
      <c r="D243" s="2" t="str">
        <f ca="1">IFERROR(__xludf.DUMMYFUNCTION("""COMPUTED_VALUE"""),"Highland Park")</f>
        <v>Highland Park</v>
      </c>
      <c r="E243" s="2">
        <f ca="1">IFERROR(__xludf.DUMMYFUNCTION("""COMPUTED_VALUE"""),5)</f>
        <v>5</v>
      </c>
      <c r="F243" s="2" t="str">
        <f ca="1">IFERROR(__xludf.DUMMYFUNCTION("""COMPUTED_VALUE"""),"Male")</f>
        <v>Male</v>
      </c>
      <c r="G243" s="2" t="b">
        <f ca="1">IFERROR(__xludf.DUMMYFUNCTION("""COMPUTED_VALUE"""),TRUE)</f>
        <v>1</v>
      </c>
    </row>
    <row r="244" spans="1:7" ht="12.5" x14ac:dyDescent="0.25">
      <c r="A244" s="2" t="str">
        <f ca="1">IFERROR(__xludf.DUMMYFUNCTION("""COMPUTED_VALUE"""),"Josef")</f>
        <v>Josef</v>
      </c>
      <c r="B244" s="2" t="str">
        <f ca="1">IFERROR(__xludf.DUMMYFUNCTION("""COMPUTED_VALUE"""),"Weiner")</f>
        <v>Weiner</v>
      </c>
      <c r="C244" s="2" t="str">
        <f ca="1">IFERROR(__xludf.DUMMYFUNCTION("""COMPUTED_VALUE"""),"#7 (Sunday, 10:20 am - noon)")</f>
        <v>#7 (Sunday, 10:20 am - noon)</v>
      </c>
      <c r="D244" s="2" t="str">
        <f ca="1">IFERROR(__xludf.DUMMYFUNCTION("""COMPUTED_VALUE"""),"Highland Park")</f>
        <v>Highland Park</v>
      </c>
      <c r="E244" s="2">
        <f ca="1">IFERROR(__xludf.DUMMYFUNCTION("""COMPUTED_VALUE"""),5)</f>
        <v>5</v>
      </c>
      <c r="F244" s="2" t="str">
        <f ca="1">IFERROR(__xludf.DUMMYFUNCTION("""COMPUTED_VALUE"""),"Male")</f>
        <v>Male</v>
      </c>
      <c r="G244" s="2" t="b">
        <f ca="1">IFERROR(__xludf.DUMMYFUNCTION("""COMPUTED_VALUE"""),TRUE)</f>
        <v>1</v>
      </c>
    </row>
    <row r="245" spans="1:7" ht="12.5" x14ac:dyDescent="0.25">
      <c r="A245" s="2" t="str">
        <f ca="1">IFERROR(__xludf.DUMMYFUNCTION("""COMPUTED_VALUE"""),"Joseph")</f>
        <v>Joseph</v>
      </c>
      <c r="B245" s="2" t="str">
        <f ca="1">IFERROR(__xludf.DUMMYFUNCTION("""COMPUTED_VALUE"""),"Monahan")</f>
        <v>Monahan</v>
      </c>
      <c r="C245" s="2" t="str">
        <f ca="1">IFERROR(__xludf.DUMMYFUNCTION("""COMPUTED_VALUE"""),"#5 (Saturday, 5 - 6:40 pm)")</f>
        <v>#5 (Saturday, 5 - 6:40 pm)</v>
      </c>
      <c r="D245" s="2" t="str">
        <f ca="1">IFERROR(__xludf.DUMMYFUNCTION("""COMPUTED_VALUE"""),"Lamar")</f>
        <v>Lamar</v>
      </c>
      <c r="E245" s="2">
        <f ca="1">IFERROR(__xludf.DUMMYFUNCTION("""COMPUTED_VALUE"""),6)</f>
        <v>6</v>
      </c>
      <c r="F245" s="2" t="str">
        <f ca="1">IFERROR(__xludf.DUMMYFUNCTION("""COMPUTED_VALUE"""),"Male")</f>
        <v>Male</v>
      </c>
      <c r="G245" s="2"/>
    </row>
    <row r="246" spans="1:7" ht="12.5" x14ac:dyDescent="0.25">
      <c r="A246" s="2" t="str">
        <f ca="1">IFERROR(__xludf.DUMMYFUNCTION("""COMPUTED_VALUE"""),"Joseph")</f>
        <v>Joseph</v>
      </c>
      <c r="B246" s="2" t="str">
        <f ca="1">IFERROR(__xludf.DUMMYFUNCTION("""COMPUTED_VALUE"""),"Salinas")</f>
        <v>Salinas</v>
      </c>
      <c r="C246" s="2" t="str">
        <f ca="1">IFERROR(__xludf.DUMMYFUNCTION("""COMPUTED_VALUE"""),"#2 (Saturday, 12 - 1:40 pm)")</f>
        <v>#2 (Saturday, 12 - 1:40 pm)</v>
      </c>
      <c r="D246" s="2" t="str">
        <f ca="1">IFERROR(__xludf.DUMMYFUNCTION("""COMPUTED_VALUE"""),"Kealing")</f>
        <v>Kealing</v>
      </c>
      <c r="E246" s="2">
        <f ca="1">IFERROR(__xludf.DUMMYFUNCTION("""COMPUTED_VALUE"""),6)</f>
        <v>6</v>
      </c>
      <c r="F246" s="2" t="str">
        <f ca="1">IFERROR(__xludf.DUMMYFUNCTION("""COMPUTED_VALUE"""),"Male")</f>
        <v>Male</v>
      </c>
      <c r="G246" s="2" t="b">
        <f ca="1">IFERROR(__xludf.DUMMYFUNCTION("""COMPUTED_VALUE"""),TRUE)</f>
        <v>1</v>
      </c>
    </row>
    <row r="247" spans="1:7" ht="12.5" x14ac:dyDescent="0.25">
      <c r="A247" s="2" t="str">
        <f ca="1">IFERROR(__xludf.DUMMYFUNCTION("""COMPUTED_VALUE"""),"Josephine")</f>
        <v>Josephine</v>
      </c>
      <c r="B247" s="2" t="str">
        <f ca="1">IFERROR(__xludf.DUMMYFUNCTION("""COMPUTED_VALUE"""),"Bayer")</f>
        <v>Bayer</v>
      </c>
      <c r="C247" s="2" t="str">
        <f ca="1">IFERROR(__xludf.DUMMYFUNCTION("""COMPUTED_VALUE"""),"#8 (Sunday, noon - 1:40 pm)")</f>
        <v>#8 (Sunday, noon - 1:40 pm)</v>
      </c>
      <c r="D247" s="2" t="str">
        <f ca="1">IFERROR(__xludf.DUMMYFUNCTION("""COMPUTED_VALUE"""),"Magellan")</f>
        <v>Magellan</v>
      </c>
      <c r="E247" s="2">
        <f ca="1">IFERROR(__xludf.DUMMYFUNCTION("""COMPUTED_VALUE"""),7)</f>
        <v>7</v>
      </c>
      <c r="F247" s="2" t="str">
        <f ca="1">IFERROR(__xludf.DUMMYFUNCTION("""COMPUTED_VALUE"""),"Female")</f>
        <v>Female</v>
      </c>
      <c r="G247" s="2"/>
    </row>
    <row r="248" spans="1:7" ht="12.5" x14ac:dyDescent="0.25">
      <c r="A248" s="2" t="str">
        <f ca="1">IFERROR(__xludf.DUMMYFUNCTION("""COMPUTED_VALUE"""),"Josephine")</f>
        <v>Josephine</v>
      </c>
      <c r="B248" s="2" t="str">
        <f ca="1">IFERROR(__xludf.DUMMYFUNCTION("""COMPUTED_VALUE"""),"Law")</f>
        <v>Law</v>
      </c>
      <c r="C248" s="2" t="str">
        <f ca="1">IFERROR(__xludf.DUMMYFUNCTION("""COMPUTED_VALUE"""),"#9 (Sunday, 1:40 - 3:20 pm)")</f>
        <v>#9 (Sunday, 1:40 - 3:20 pm)</v>
      </c>
      <c r="D248" s="2" t="str">
        <f ca="1">IFERROR(__xludf.DUMMYFUNCTION("""COMPUTED_VALUE"""),"LASA")</f>
        <v>LASA</v>
      </c>
      <c r="E248" s="2">
        <f ca="1">IFERROR(__xludf.DUMMYFUNCTION("""COMPUTED_VALUE"""),11)</f>
        <v>11</v>
      </c>
      <c r="F248" s="2" t="str">
        <f ca="1">IFERROR(__xludf.DUMMYFUNCTION("""COMPUTED_VALUE"""),"Female")</f>
        <v>Female</v>
      </c>
      <c r="G248" s="2"/>
    </row>
    <row r="249" spans="1:7" ht="12.5" x14ac:dyDescent="0.25">
      <c r="A249" s="2" t="str">
        <f ca="1">IFERROR(__xludf.DUMMYFUNCTION("""COMPUTED_VALUE"""),"Julia")</f>
        <v>Julia</v>
      </c>
      <c r="B249" s="2" t="str">
        <f ca="1">IFERROR(__xludf.DUMMYFUNCTION("""COMPUTED_VALUE"""),"Fredley")</f>
        <v>Fredley</v>
      </c>
      <c r="C249" s="2" t="str">
        <f ca="1">IFERROR(__xludf.DUMMYFUNCTION("""COMPUTED_VALUE"""),"#4 (Saturday, 3:20 - 5 pm)")</f>
        <v>#4 (Saturday, 3:20 - 5 pm)</v>
      </c>
      <c r="D249" s="2" t="str">
        <f ca="1">IFERROR(__xludf.DUMMYFUNCTION("""COMPUTED_VALUE"""),"Kealing")</f>
        <v>Kealing</v>
      </c>
      <c r="E249" s="2">
        <f ca="1">IFERROR(__xludf.DUMMYFUNCTION("""COMPUTED_VALUE"""),6)</f>
        <v>6</v>
      </c>
      <c r="F249" s="2" t="str">
        <f ca="1">IFERROR(__xludf.DUMMYFUNCTION("""COMPUTED_VALUE"""),"Female")</f>
        <v>Female</v>
      </c>
      <c r="G249" s="2" t="b">
        <f ca="1">IFERROR(__xludf.DUMMYFUNCTION("""COMPUTED_VALUE"""),TRUE)</f>
        <v>1</v>
      </c>
    </row>
    <row r="250" spans="1:7" ht="12.5" x14ac:dyDescent="0.25">
      <c r="A250" s="2" t="str">
        <f ca="1">IFERROR(__xludf.DUMMYFUNCTION("""COMPUTED_VALUE"""),"Julian")</f>
        <v>Julian</v>
      </c>
      <c r="B250" s="2" t="str">
        <f ca="1">IFERROR(__xludf.DUMMYFUNCTION("""COMPUTED_VALUE"""),"Dickerson")</f>
        <v>Dickerson</v>
      </c>
      <c r="C250" s="2" t="str">
        <f ca="1">IFERROR(__xludf.DUMMYFUNCTION("""COMPUTED_VALUE"""),"#8 (Sunday, noon - 1:40 pm)")</f>
        <v>#8 (Sunday, noon - 1:40 pm)</v>
      </c>
      <c r="D250" s="2" t="str">
        <f ca="1">IFERROR(__xludf.DUMMYFUNCTION("""COMPUTED_VALUE"""),"Lamar")</f>
        <v>Lamar</v>
      </c>
      <c r="E250" s="2">
        <f ca="1">IFERROR(__xludf.DUMMYFUNCTION("""COMPUTED_VALUE"""),6)</f>
        <v>6</v>
      </c>
      <c r="F250" s="2" t="str">
        <f ca="1">IFERROR(__xludf.DUMMYFUNCTION("""COMPUTED_VALUE"""),"Male")</f>
        <v>Male</v>
      </c>
      <c r="G250" s="2"/>
    </row>
    <row r="251" spans="1:7" ht="12.5" x14ac:dyDescent="0.25">
      <c r="A251" s="2" t="str">
        <f ca="1">IFERROR(__xludf.DUMMYFUNCTION("""COMPUTED_VALUE"""),"Julian")</f>
        <v>Julian</v>
      </c>
      <c r="B251" s="2" t="str">
        <f ca="1">IFERROR(__xludf.DUMMYFUNCTION("""COMPUTED_VALUE"""),"Saenz")</f>
        <v>Saenz</v>
      </c>
      <c r="C251" s="2" t="str">
        <f ca="1">IFERROR(__xludf.DUMMYFUNCTION("""COMPUTED_VALUE"""),"#2 (Saturday, 12 - 1:40 pm)")</f>
        <v>#2 (Saturday, 12 - 1:40 pm)</v>
      </c>
      <c r="D251" s="2" t="str">
        <f ca="1">IFERROR(__xludf.DUMMYFUNCTION("""COMPUTED_VALUE"""),"Lamar")</f>
        <v>Lamar</v>
      </c>
      <c r="E251" s="2">
        <f ca="1">IFERROR(__xludf.DUMMYFUNCTION("""COMPUTED_VALUE"""),6)</f>
        <v>6</v>
      </c>
      <c r="F251" s="2" t="str">
        <f ca="1">IFERROR(__xludf.DUMMYFUNCTION("""COMPUTED_VALUE"""),"Male")</f>
        <v>Male</v>
      </c>
      <c r="G251" s="2" t="b">
        <f ca="1">IFERROR(__xludf.DUMMYFUNCTION("""COMPUTED_VALUE"""),TRUE)</f>
        <v>1</v>
      </c>
    </row>
    <row r="252" spans="1:7" ht="12.5" x14ac:dyDescent="0.25">
      <c r="A252" s="2" t="str">
        <f ca="1">IFERROR(__xludf.DUMMYFUNCTION("""COMPUTED_VALUE"""),"Juliana")</f>
        <v>Juliana</v>
      </c>
      <c r="B252" s="2" t="str">
        <f ca="1">IFERROR(__xludf.DUMMYFUNCTION("""COMPUTED_VALUE"""),"Saenz")</f>
        <v>Saenz</v>
      </c>
      <c r="C252" s="2" t="str">
        <f ca="1">IFERROR(__xludf.DUMMYFUNCTION("""COMPUTED_VALUE"""),"#7 (Sunday, 10:20 am - noon)")</f>
        <v>#7 (Sunday, 10:20 am - noon)</v>
      </c>
      <c r="D252" s="2" t="str">
        <f ca="1">IFERROR(__xludf.DUMMYFUNCTION("""COMPUTED_VALUE"""),"Kealing")</f>
        <v>Kealing</v>
      </c>
      <c r="E252" s="2">
        <f ca="1">IFERROR(__xludf.DUMMYFUNCTION("""COMPUTED_VALUE"""),8)</f>
        <v>8</v>
      </c>
      <c r="F252" s="2" t="str">
        <f ca="1">IFERROR(__xludf.DUMMYFUNCTION("""COMPUTED_VALUE"""),"Female")</f>
        <v>Female</v>
      </c>
      <c r="G252" s="2"/>
    </row>
    <row r="253" spans="1:7" ht="12.5" x14ac:dyDescent="0.25">
      <c r="A253" s="2" t="str">
        <f ca="1">IFERROR(__xludf.DUMMYFUNCTION("""COMPUTED_VALUE"""),"Julien")</f>
        <v>Julien</v>
      </c>
      <c r="B253" s="2" t="str">
        <f ca="1">IFERROR(__xludf.DUMMYFUNCTION("""COMPUTED_VALUE"""),"Olah")</f>
        <v>Olah</v>
      </c>
      <c r="C253" s="2" t="str">
        <f ca="1">IFERROR(__xludf.DUMMYFUNCTION("""COMPUTED_VALUE"""),"#10 (Sunday, 3:20 - 5 pm)")</f>
        <v>#10 (Sunday, 3:20 - 5 pm)</v>
      </c>
      <c r="D253" s="2" t="str">
        <f ca="1">IFERROR(__xludf.DUMMYFUNCTION("""COMPUTED_VALUE"""),"St Francis")</f>
        <v>St Francis</v>
      </c>
      <c r="E253" s="2">
        <f ca="1">IFERROR(__xludf.DUMMYFUNCTION("""COMPUTED_VALUE"""),7)</f>
        <v>7</v>
      </c>
      <c r="F253" s="2" t="str">
        <f ca="1">IFERROR(__xludf.DUMMYFUNCTION("""COMPUTED_VALUE"""),"Male")</f>
        <v>Male</v>
      </c>
      <c r="G253" s="2"/>
    </row>
    <row r="254" spans="1:7" ht="12.5" x14ac:dyDescent="0.25">
      <c r="A254" s="2" t="str">
        <f ca="1">IFERROR(__xludf.DUMMYFUNCTION("""COMPUTED_VALUE"""),"Juliette")</f>
        <v>Juliette</v>
      </c>
      <c r="B254" s="2" t="str">
        <f ca="1">IFERROR(__xludf.DUMMYFUNCTION("""COMPUTED_VALUE"""),"Starcher")</f>
        <v>Starcher</v>
      </c>
      <c r="C254" s="2" t="str">
        <f ca="1">IFERROR(__xludf.DUMMYFUNCTION("""COMPUTED_VALUE"""),"#8 (Sunday, noon - 1:40 pm)")</f>
        <v>#8 (Sunday, noon - 1:40 pm)</v>
      </c>
      <c r="D254" s="2" t="str">
        <f ca="1">IFERROR(__xludf.DUMMYFUNCTION("""COMPUTED_VALUE"""),"LASA")</f>
        <v>LASA</v>
      </c>
      <c r="E254" s="2">
        <f ca="1">IFERROR(__xludf.DUMMYFUNCTION("""COMPUTED_VALUE"""),9)</f>
        <v>9</v>
      </c>
      <c r="F254" s="2" t="str">
        <f ca="1">IFERROR(__xludf.DUMMYFUNCTION("""COMPUTED_VALUE"""),"Female")</f>
        <v>Female</v>
      </c>
      <c r="G254" s="2"/>
    </row>
    <row r="255" spans="1:7" ht="12.5" x14ac:dyDescent="0.25">
      <c r="A255" s="2" t="str">
        <f ca="1">IFERROR(__xludf.DUMMYFUNCTION("""COMPUTED_VALUE"""),"Jun")</f>
        <v>Jun</v>
      </c>
      <c r="B255" s="2" t="str">
        <f ca="1">IFERROR(__xludf.DUMMYFUNCTION("""COMPUTED_VALUE"""),"Kientzy")</f>
        <v>Kientzy</v>
      </c>
      <c r="C255" s="2" t="str">
        <f ca="1">IFERROR(__xludf.DUMMYFUNCTION("""COMPUTED_VALUE"""),"#2 (Saturday, 12 - 1:40 pm)")</f>
        <v>#2 (Saturday, 12 - 1:40 pm)</v>
      </c>
      <c r="D255" s="2" t="str">
        <f ca="1">IFERROR(__xludf.DUMMYFUNCTION("""COMPUTED_VALUE"""),"Brentwood")</f>
        <v>Brentwood</v>
      </c>
      <c r="E255" s="2">
        <f ca="1">IFERROR(__xludf.DUMMYFUNCTION("""COMPUTED_VALUE"""),5)</f>
        <v>5</v>
      </c>
      <c r="F255" s="2" t="str">
        <f ca="1">IFERROR(__xludf.DUMMYFUNCTION("""COMPUTED_VALUE"""),"Male")</f>
        <v>Male</v>
      </c>
      <c r="G255" s="2"/>
    </row>
    <row r="256" spans="1:7" ht="12.5" x14ac:dyDescent="0.25">
      <c r="A256" s="2" t="str">
        <f ca="1">IFERROR(__xludf.DUMMYFUNCTION("""COMPUTED_VALUE"""),"June")</f>
        <v>June</v>
      </c>
      <c r="B256" s="2" t="str">
        <f ca="1">IFERROR(__xludf.DUMMYFUNCTION("""COMPUTED_VALUE"""),"Monahan")</f>
        <v>Monahan</v>
      </c>
      <c r="C256" s="2" t="str">
        <f ca="1">IFERROR(__xludf.DUMMYFUNCTION("""COMPUTED_VALUE"""),"#8 (Sunday, noon - 1:40 pm)")</f>
        <v>#8 (Sunday, noon - 1:40 pm)</v>
      </c>
      <c r="D256" s="2" t="str">
        <f ca="1">IFERROR(__xludf.DUMMYFUNCTION("""COMPUTED_VALUE"""),"Ann Richards")</f>
        <v>Ann Richards</v>
      </c>
      <c r="E256" s="2">
        <f ca="1">IFERROR(__xludf.DUMMYFUNCTION("""COMPUTED_VALUE"""),6)</f>
        <v>6</v>
      </c>
      <c r="F256" s="2" t="str">
        <f ca="1">IFERROR(__xludf.DUMMYFUNCTION("""COMPUTED_VALUE"""),"Female")</f>
        <v>Female</v>
      </c>
      <c r="G256" s="2" t="b">
        <f ca="1">IFERROR(__xludf.DUMMYFUNCTION("""COMPUTED_VALUE"""),TRUE)</f>
        <v>1</v>
      </c>
    </row>
    <row r="257" spans="1:7" ht="12.5" x14ac:dyDescent="0.25">
      <c r="A257" s="2" t="str">
        <f ca="1">IFERROR(__xludf.DUMMYFUNCTION("""COMPUTED_VALUE"""),"Juni")</f>
        <v>Juni</v>
      </c>
      <c r="B257" s="2" t="str">
        <f ca="1">IFERROR(__xludf.DUMMYFUNCTION("""COMPUTED_VALUE"""),"Booth")</f>
        <v>Booth</v>
      </c>
      <c r="C257" s="2" t="str">
        <f ca="1">IFERROR(__xludf.DUMMYFUNCTION("""COMPUTED_VALUE"""),"#10 (Sunday, 3:20 - 5 pm)")</f>
        <v>#10 (Sunday, 3:20 - 5 pm)</v>
      </c>
      <c r="D257" s="2" t="str">
        <f ca="1">IFERROR(__xludf.DUMMYFUNCTION("""COMPUTED_VALUE"""),"Anderson")</f>
        <v>Anderson</v>
      </c>
      <c r="E257" s="2">
        <f ca="1">IFERROR(__xludf.DUMMYFUNCTION("""COMPUTED_VALUE"""),10)</f>
        <v>10</v>
      </c>
      <c r="F257" s="2" t="str">
        <f ca="1">IFERROR(__xludf.DUMMYFUNCTION("""COMPUTED_VALUE"""),"Female")</f>
        <v>Female</v>
      </c>
      <c r="G257" s="2" t="b">
        <f ca="1">IFERROR(__xludf.DUMMYFUNCTION("""COMPUTED_VALUE"""),TRUE)</f>
        <v>1</v>
      </c>
    </row>
    <row r="258" spans="1:7" ht="12.5" x14ac:dyDescent="0.25">
      <c r="A258" s="2" t="str">
        <f ca="1">IFERROR(__xludf.DUMMYFUNCTION("""COMPUTED_VALUE"""),"Kai")</f>
        <v>Kai</v>
      </c>
      <c r="B258" s="2" t="str">
        <f ca="1">IFERROR(__xludf.DUMMYFUNCTION("""COMPUTED_VALUE"""),"Gadd-shefman")</f>
        <v>Gadd-shefman</v>
      </c>
      <c r="C258" s="2" t="str">
        <f ca="1">IFERROR(__xludf.DUMMYFUNCTION("""COMPUTED_VALUE"""),"#1 (Saturday, 10:20 am - 12)")</f>
        <v>#1 (Saturday, 10:20 am - 12)</v>
      </c>
      <c r="D258" s="2" t="str">
        <f ca="1">IFERROR(__xludf.DUMMYFUNCTION("""COMPUTED_VALUE"""),"Griffin")</f>
        <v>Griffin</v>
      </c>
      <c r="E258" s="2">
        <f ca="1">IFERROR(__xludf.DUMMYFUNCTION("""COMPUTED_VALUE"""),11)</f>
        <v>11</v>
      </c>
      <c r="F258" s="2" t="str">
        <f ca="1">IFERROR(__xludf.DUMMYFUNCTION("""COMPUTED_VALUE"""),"Female")</f>
        <v>Female</v>
      </c>
      <c r="G258" s="2"/>
    </row>
    <row r="259" spans="1:7" ht="12.5" x14ac:dyDescent="0.25">
      <c r="A259" s="2" t="str">
        <f ca="1">IFERROR(__xludf.DUMMYFUNCTION("""COMPUTED_VALUE"""),"Karina")</f>
        <v>Karina</v>
      </c>
      <c r="B259" s="2" t="str">
        <f ca="1">IFERROR(__xludf.DUMMYFUNCTION("""COMPUTED_VALUE"""),"Gutierrez")</f>
        <v>Gutierrez</v>
      </c>
      <c r="C259" s="2" t="str">
        <f ca="1">IFERROR(__xludf.DUMMYFUNCTION("""COMPUTED_VALUE"""),"#3 (Saturday, 1:40 - 3:20 pm)")</f>
        <v>#3 (Saturday, 1:40 - 3:20 pm)</v>
      </c>
      <c r="D259" s="2" t="str">
        <f ca="1">IFERROR(__xludf.DUMMYFUNCTION("""COMPUTED_VALUE"""),"Ann Richards")</f>
        <v>Ann Richards</v>
      </c>
      <c r="E259" s="2">
        <f ca="1">IFERROR(__xludf.DUMMYFUNCTION("""COMPUTED_VALUE"""),9)</f>
        <v>9</v>
      </c>
      <c r="F259" s="2" t="str">
        <f ca="1">IFERROR(__xludf.DUMMYFUNCTION("""COMPUTED_VALUE"""),"Female")</f>
        <v>Female</v>
      </c>
      <c r="G259" s="2"/>
    </row>
    <row r="260" spans="1:7" ht="12.5" x14ac:dyDescent="0.25">
      <c r="A260" s="2" t="str">
        <f ca="1">IFERROR(__xludf.DUMMYFUNCTION("""COMPUTED_VALUE"""),"Kate")</f>
        <v>Kate</v>
      </c>
      <c r="B260" s="2" t="str">
        <f ca="1">IFERROR(__xludf.DUMMYFUNCTION("""COMPUTED_VALUE"""),"Horner")</f>
        <v>Horner</v>
      </c>
      <c r="C260" s="2" t="str">
        <f ca="1">IFERROR(__xludf.DUMMYFUNCTION("""COMPUTED_VALUE"""),"#8 (Sunday, noon - 1:40 pm)")</f>
        <v>#8 (Sunday, noon - 1:40 pm)</v>
      </c>
      <c r="D260" s="2" t="str">
        <f ca="1">IFERROR(__xludf.DUMMYFUNCTION("""COMPUTED_VALUE"""),"Ann Richards")</f>
        <v>Ann Richards</v>
      </c>
      <c r="E260" s="2">
        <f ca="1">IFERROR(__xludf.DUMMYFUNCTION("""COMPUTED_VALUE"""),8)</f>
        <v>8</v>
      </c>
      <c r="F260" s="2" t="str">
        <f ca="1">IFERROR(__xludf.DUMMYFUNCTION("""COMPUTED_VALUE"""),"Female")</f>
        <v>Female</v>
      </c>
      <c r="G260" s="2" t="b">
        <f ca="1">IFERROR(__xludf.DUMMYFUNCTION("""COMPUTED_VALUE"""),TRUE)</f>
        <v>1</v>
      </c>
    </row>
    <row r="261" spans="1:7" ht="12.5" x14ac:dyDescent="0.25">
      <c r="A261" s="2" t="str">
        <f ca="1">IFERROR(__xludf.DUMMYFUNCTION("""COMPUTED_VALUE"""),"Kate")</f>
        <v>Kate</v>
      </c>
      <c r="B261" s="2" t="str">
        <f ca="1">IFERROR(__xludf.DUMMYFUNCTION("""COMPUTED_VALUE"""),"Lisman")</f>
        <v>Lisman</v>
      </c>
      <c r="C261" s="2" t="str">
        <f ca="1">IFERROR(__xludf.DUMMYFUNCTION("""COMPUTED_VALUE"""),"#3 (Saturday, 1:40 - 3:20 pm)")</f>
        <v>#3 (Saturday, 1:40 - 3:20 pm)</v>
      </c>
      <c r="D261" s="2" t="str">
        <f ca="1">IFERROR(__xludf.DUMMYFUNCTION("""COMPUTED_VALUE"""),"Highland Park")</f>
        <v>Highland Park</v>
      </c>
      <c r="E261" s="2">
        <f ca="1">IFERROR(__xludf.DUMMYFUNCTION("""COMPUTED_VALUE"""),5)</f>
        <v>5</v>
      </c>
      <c r="F261" s="2" t="str">
        <f ca="1">IFERROR(__xludf.DUMMYFUNCTION("""COMPUTED_VALUE"""),"Female")</f>
        <v>Female</v>
      </c>
      <c r="G261" s="2" t="b">
        <f ca="1">IFERROR(__xludf.DUMMYFUNCTION("""COMPUTED_VALUE"""),TRUE)</f>
        <v>1</v>
      </c>
    </row>
    <row r="262" spans="1:7" ht="12.5" x14ac:dyDescent="0.25">
      <c r="A262" s="2" t="str">
        <f ca="1">IFERROR(__xludf.DUMMYFUNCTION("""COMPUTED_VALUE"""),"Katherine")</f>
        <v>Katherine</v>
      </c>
      <c r="B262" s="2" t="str">
        <f ca="1">IFERROR(__xludf.DUMMYFUNCTION("""COMPUTED_VALUE"""),"Lee")</f>
        <v>Lee</v>
      </c>
      <c r="C262" s="2" t="str">
        <f ca="1">IFERROR(__xludf.DUMMYFUNCTION("""COMPUTED_VALUE"""),"#10 (Sunday, 3:20 - 5 pm)")</f>
        <v>#10 (Sunday, 3:20 - 5 pm)</v>
      </c>
      <c r="D262" s="2" t="str">
        <f ca="1">IFERROR(__xludf.DUMMYFUNCTION("""COMPUTED_VALUE"""),"Kealing")</f>
        <v>Kealing</v>
      </c>
      <c r="E262" s="2">
        <f ca="1">IFERROR(__xludf.DUMMYFUNCTION("""COMPUTED_VALUE"""),7)</f>
        <v>7</v>
      </c>
      <c r="F262" s="2" t="str">
        <f ca="1">IFERROR(__xludf.DUMMYFUNCTION("""COMPUTED_VALUE"""),"Female")</f>
        <v>Female</v>
      </c>
      <c r="G262" s="2"/>
    </row>
    <row r="263" spans="1:7" ht="12.5" x14ac:dyDescent="0.25">
      <c r="A263" s="2" t="str">
        <f ca="1">IFERROR(__xludf.DUMMYFUNCTION("""COMPUTED_VALUE"""),"Kaylin")</f>
        <v>Kaylin</v>
      </c>
      <c r="B263" s="2" t="str">
        <f ca="1">IFERROR(__xludf.DUMMYFUNCTION("""COMPUTED_VALUE"""),"Kumar")</f>
        <v>Kumar</v>
      </c>
      <c r="C263" s="2" t="str">
        <f ca="1">IFERROR(__xludf.DUMMYFUNCTION("""COMPUTED_VALUE"""),"#9 (Sunday, 1:40 - 3:20 pm)")</f>
        <v>#9 (Sunday, 1:40 - 3:20 pm)</v>
      </c>
      <c r="D263" s="2" t="str">
        <f ca="1">IFERROR(__xludf.DUMMYFUNCTION("""COMPUTED_VALUE"""),"Lamar")</f>
        <v>Lamar</v>
      </c>
      <c r="E263" s="2">
        <f ca="1">IFERROR(__xludf.DUMMYFUNCTION("""COMPUTED_VALUE"""),7)</f>
        <v>7</v>
      </c>
      <c r="F263" s="2" t="str">
        <f ca="1">IFERROR(__xludf.DUMMYFUNCTION("""COMPUTED_VALUE"""),"Female")</f>
        <v>Female</v>
      </c>
      <c r="G263" s="2"/>
    </row>
    <row r="264" spans="1:7" ht="12.5" x14ac:dyDescent="0.25">
      <c r="A264" s="2" t="str">
        <f ca="1">IFERROR(__xludf.DUMMYFUNCTION("""COMPUTED_VALUE"""),"Kellan")</f>
        <v>Kellan</v>
      </c>
      <c r="B264" s="2" t="str">
        <f ca="1">IFERROR(__xludf.DUMMYFUNCTION("""COMPUTED_VALUE"""),"Douglas")</f>
        <v>Douglas</v>
      </c>
      <c r="C264" s="2" t="str">
        <f ca="1">IFERROR(__xludf.DUMMYFUNCTION("""COMPUTED_VALUE"""),"#1 (Saturday, 10:20 am - 12)")</f>
        <v>#1 (Saturday, 10:20 am - 12)</v>
      </c>
      <c r="D264" s="2" t="str">
        <f ca="1">IFERROR(__xludf.DUMMYFUNCTION("""COMPUTED_VALUE"""),"McCallum")</f>
        <v>McCallum</v>
      </c>
      <c r="E264" s="2">
        <f ca="1">IFERROR(__xludf.DUMMYFUNCTION("""COMPUTED_VALUE"""),10)</f>
        <v>10</v>
      </c>
      <c r="F264" s="2" t="str">
        <f ca="1">IFERROR(__xludf.DUMMYFUNCTION("""COMPUTED_VALUE"""),"Male")</f>
        <v>Male</v>
      </c>
      <c r="G264" s="2"/>
    </row>
    <row r="265" spans="1:7" ht="12.5" x14ac:dyDescent="0.25">
      <c r="A265" s="2" t="str">
        <f ca="1">IFERROR(__xludf.DUMMYFUNCTION("""COMPUTED_VALUE"""),"Kirthna")</f>
        <v>Kirthna</v>
      </c>
      <c r="B265" s="2" t="str">
        <f ca="1">IFERROR(__xludf.DUMMYFUNCTION("""COMPUTED_VALUE"""),"Nanduru")</f>
        <v>Nanduru</v>
      </c>
      <c r="C265" s="2" t="str">
        <f ca="1">IFERROR(__xludf.DUMMYFUNCTION("""COMPUTED_VALUE"""),"#3 (Saturday, 1:40 - 3:20 pm)")</f>
        <v>#3 (Saturday, 1:40 - 3:20 pm)</v>
      </c>
      <c r="D265" s="2" t="str">
        <f ca="1">IFERROR(__xludf.DUMMYFUNCTION("""COMPUTED_VALUE"""),"LASA")</f>
        <v>LASA</v>
      </c>
      <c r="E265" s="2">
        <f ca="1">IFERROR(__xludf.DUMMYFUNCTION("""COMPUTED_VALUE"""),10)</f>
        <v>10</v>
      </c>
      <c r="F265" s="2" t="str">
        <f ca="1">IFERROR(__xludf.DUMMYFUNCTION("""COMPUTED_VALUE"""),"Female")</f>
        <v>Female</v>
      </c>
      <c r="G265" s="2" t="b">
        <f ca="1">IFERROR(__xludf.DUMMYFUNCTION("""COMPUTED_VALUE"""),TRUE)</f>
        <v>1</v>
      </c>
    </row>
    <row r="266" spans="1:7" ht="12.5" x14ac:dyDescent="0.25">
      <c r="A266" s="2" t="str">
        <f ca="1">IFERROR(__xludf.DUMMYFUNCTION("""COMPUTED_VALUE"""),"Klaus")</f>
        <v>Klaus</v>
      </c>
      <c r="B266" s="2" t="str">
        <f ca="1">IFERROR(__xludf.DUMMYFUNCTION("""COMPUTED_VALUE"""),"Houlihan")</f>
        <v>Houlihan</v>
      </c>
      <c r="C266" s="2" t="str">
        <f ca="1">IFERROR(__xludf.DUMMYFUNCTION("""COMPUTED_VALUE"""),"#6 (Sunday, 8:40 - 10:20 am)")</f>
        <v>#6 (Sunday, 8:40 - 10:20 am)</v>
      </c>
      <c r="D266" s="2" t="str">
        <f ca="1">IFERROR(__xludf.DUMMYFUNCTION("""COMPUTED_VALUE"""),"Kealing")</f>
        <v>Kealing</v>
      </c>
      <c r="E266" s="2">
        <f ca="1">IFERROR(__xludf.DUMMYFUNCTION("""COMPUTED_VALUE"""),6)</f>
        <v>6</v>
      </c>
      <c r="F266" s="2" t="str">
        <f ca="1">IFERROR(__xludf.DUMMYFUNCTION("""COMPUTED_VALUE"""),"Male")</f>
        <v>Male</v>
      </c>
      <c r="G266" s="2" t="b">
        <f ca="1">IFERROR(__xludf.DUMMYFUNCTION("""COMPUTED_VALUE"""),TRUE)</f>
        <v>1</v>
      </c>
    </row>
    <row r="267" spans="1:7" ht="12.5" x14ac:dyDescent="0.25">
      <c r="A267" s="2" t="str">
        <f ca="1">IFERROR(__xludf.DUMMYFUNCTION("""COMPUTED_VALUE"""),"Kundana")</f>
        <v>Kundana</v>
      </c>
      <c r="B267" s="2" t="str">
        <f ca="1">IFERROR(__xludf.DUMMYFUNCTION("""COMPUTED_VALUE"""),"Addala")</f>
        <v>Addala</v>
      </c>
      <c r="C267" s="2" t="str">
        <f ca="1">IFERROR(__xludf.DUMMYFUNCTION("""COMPUTED_VALUE"""),"#5 (Saturday, 5 - 6:40 pm)")</f>
        <v>#5 (Saturday, 5 - 6:40 pm)</v>
      </c>
      <c r="D267" s="2" t="str">
        <f ca="1">IFERROR(__xludf.DUMMYFUNCTION("""COMPUTED_VALUE"""),"LASA")</f>
        <v>LASA</v>
      </c>
      <c r="E267" s="2">
        <f ca="1">IFERROR(__xludf.DUMMYFUNCTION("""COMPUTED_VALUE"""),11)</f>
        <v>11</v>
      </c>
      <c r="F267" s="2" t="str">
        <f ca="1">IFERROR(__xludf.DUMMYFUNCTION("""COMPUTED_VALUE"""),"Female")</f>
        <v>Female</v>
      </c>
      <c r="G267" s="2"/>
    </row>
    <row r="268" spans="1:7" ht="12.5" x14ac:dyDescent="0.25">
      <c r="A268" s="2" t="str">
        <f ca="1">IFERROR(__xludf.DUMMYFUNCTION("""COMPUTED_VALUE"""),"Kyle")</f>
        <v>Kyle</v>
      </c>
      <c r="B268" s="2" t="str">
        <f ca="1">IFERROR(__xludf.DUMMYFUNCTION("""COMPUTED_VALUE"""),"Durkop")</f>
        <v>Durkop</v>
      </c>
      <c r="C268" s="2" t="str">
        <f ca="1">IFERROR(__xludf.DUMMYFUNCTION("""COMPUTED_VALUE"""),"#3 (Saturday, 1:40 - 3:20 pm)")</f>
        <v>#3 (Saturday, 1:40 - 3:20 pm)</v>
      </c>
      <c r="D268" s="2" t="str">
        <f ca="1">IFERROR(__xludf.DUMMYFUNCTION("""COMPUTED_VALUE"""),"LASA")</f>
        <v>LASA</v>
      </c>
      <c r="E268" s="2">
        <f ca="1">IFERROR(__xludf.DUMMYFUNCTION("""COMPUTED_VALUE"""),11)</f>
        <v>11</v>
      </c>
      <c r="F268" s="2" t="str">
        <f ca="1">IFERROR(__xludf.DUMMYFUNCTION("""COMPUTED_VALUE"""),"Male")</f>
        <v>Male</v>
      </c>
      <c r="G268" s="2"/>
    </row>
    <row r="269" spans="1:7" ht="12.5" x14ac:dyDescent="0.25">
      <c r="A269" s="2" t="str">
        <f ca="1">IFERROR(__xludf.DUMMYFUNCTION("""COMPUTED_VALUE"""),"Kyril")</f>
        <v>Kyril</v>
      </c>
      <c r="B269" s="2" t="str">
        <f ca="1">IFERROR(__xludf.DUMMYFUNCTION("""COMPUTED_VALUE"""),"Hadzi-Antich")</f>
        <v>Hadzi-Antich</v>
      </c>
      <c r="C269" s="2" t="str">
        <f ca="1">IFERROR(__xludf.DUMMYFUNCTION("""COMPUTED_VALUE"""),"#4 (Saturday, 3:20 - 5 pm)")</f>
        <v>#4 (Saturday, 3:20 - 5 pm)</v>
      </c>
      <c r="D269" s="2" t="str">
        <f ca="1">IFERROR(__xludf.DUMMYFUNCTION("""COMPUTED_VALUE"""),"St Francis")</f>
        <v>St Francis</v>
      </c>
      <c r="E269" s="2">
        <f ca="1">IFERROR(__xludf.DUMMYFUNCTION("""COMPUTED_VALUE"""),6)</f>
        <v>6</v>
      </c>
      <c r="F269" s="2" t="str">
        <f ca="1">IFERROR(__xludf.DUMMYFUNCTION("""COMPUTED_VALUE"""),"Male")</f>
        <v>Male</v>
      </c>
      <c r="G269" s="2"/>
    </row>
    <row r="270" spans="1:7" ht="12.5" x14ac:dyDescent="0.25">
      <c r="A270" s="2" t="str">
        <f ca="1">IFERROR(__xludf.DUMMYFUNCTION("""COMPUTED_VALUE"""),"Lainey")</f>
        <v>Lainey</v>
      </c>
      <c r="B270" s="2" t="str">
        <f ca="1">IFERROR(__xludf.DUMMYFUNCTION("""COMPUTED_VALUE"""),"Lauer")</f>
        <v>Lauer</v>
      </c>
      <c r="C270" s="2" t="str">
        <f ca="1">IFERROR(__xludf.DUMMYFUNCTION("""COMPUTED_VALUE"""),"#3 (Saturday, 1:40 - 3:20 pm)")</f>
        <v>#3 (Saturday, 1:40 - 3:20 pm)</v>
      </c>
      <c r="D270" s="2" t="str">
        <f ca="1">IFERROR(__xludf.DUMMYFUNCTION("""COMPUTED_VALUE"""),"Ann Richards")</f>
        <v>Ann Richards</v>
      </c>
      <c r="E270" s="2">
        <f ca="1">IFERROR(__xludf.DUMMYFUNCTION("""COMPUTED_VALUE"""),9)</f>
        <v>9</v>
      </c>
      <c r="F270" s="2" t="str">
        <f ca="1">IFERROR(__xludf.DUMMYFUNCTION("""COMPUTED_VALUE"""),"Female")</f>
        <v>Female</v>
      </c>
      <c r="G270" s="2"/>
    </row>
    <row r="271" spans="1:7" ht="12.5" x14ac:dyDescent="0.25">
      <c r="A271" s="2" t="str">
        <f ca="1">IFERROR(__xludf.DUMMYFUNCTION("""COMPUTED_VALUE"""),"Lance")</f>
        <v>Lance</v>
      </c>
      <c r="B271" s="2" t="str">
        <f ca="1">IFERROR(__xludf.DUMMYFUNCTION("""COMPUTED_VALUE"""),"Daniel Ramos")</f>
        <v>Daniel Ramos</v>
      </c>
      <c r="C271" s="2" t="str">
        <f ca="1">IFERROR(__xludf.DUMMYFUNCTION("""COMPUTED_VALUE"""),"#6 (Sunday, 8:40 - 10:20 am)")</f>
        <v>#6 (Sunday, 8:40 - 10:20 am)</v>
      </c>
      <c r="D271" s="2" t="str">
        <f ca="1">IFERROR(__xludf.DUMMYFUNCTION("""COMPUTED_VALUE"""),"Kealing")</f>
        <v>Kealing</v>
      </c>
      <c r="E271" s="2">
        <f ca="1">IFERROR(__xludf.DUMMYFUNCTION("""COMPUTED_VALUE"""),6)</f>
        <v>6</v>
      </c>
      <c r="F271" s="2" t="str">
        <f ca="1">IFERROR(__xludf.DUMMYFUNCTION("""COMPUTED_VALUE"""),"Male")</f>
        <v>Male</v>
      </c>
      <c r="G271" s="2" t="b">
        <f ca="1">IFERROR(__xludf.DUMMYFUNCTION("""COMPUTED_VALUE"""),TRUE)</f>
        <v>1</v>
      </c>
    </row>
    <row r="272" spans="1:7" ht="12.5" x14ac:dyDescent="0.25">
      <c r="A272" s="2" t="str">
        <f ca="1">IFERROR(__xludf.DUMMYFUNCTION("""COMPUTED_VALUE"""),"Landon")</f>
        <v>Landon</v>
      </c>
      <c r="B272" s="2" t="str">
        <f ca="1">IFERROR(__xludf.DUMMYFUNCTION("""COMPUTED_VALUE"""),"Hood")</f>
        <v>Hood</v>
      </c>
      <c r="C272" s="2" t="str">
        <f ca="1">IFERROR(__xludf.DUMMYFUNCTION("""COMPUTED_VALUE"""),"#5 (Saturday, 5 - 6:40 pm)")</f>
        <v>#5 (Saturday, 5 - 6:40 pm)</v>
      </c>
      <c r="D272" s="2" t="str">
        <f ca="1">IFERROR(__xludf.DUMMYFUNCTION("""COMPUTED_VALUE"""),"Lamar")</f>
        <v>Lamar</v>
      </c>
      <c r="E272" s="2">
        <f ca="1">IFERROR(__xludf.DUMMYFUNCTION("""COMPUTED_VALUE"""),8)</f>
        <v>8</v>
      </c>
      <c r="F272" s="2" t="str">
        <f ca="1">IFERROR(__xludf.DUMMYFUNCTION("""COMPUTED_VALUE"""),"Male")</f>
        <v>Male</v>
      </c>
      <c r="G272" s="2" t="b">
        <f ca="1">IFERROR(__xludf.DUMMYFUNCTION("""COMPUTED_VALUE"""),TRUE)</f>
        <v>1</v>
      </c>
    </row>
    <row r="273" spans="1:7" ht="12.5" x14ac:dyDescent="0.25">
      <c r="A273" s="2" t="str">
        <f ca="1">IFERROR(__xludf.DUMMYFUNCTION("""COMPUTED_VALUE"""),"Lauren")</f>
        <v>Lauren</v>
      </c>
      <c r="B273" s="2" t="str">
        <f ca="1">IFERROR(__xludf.DUMMYFUNCTION("""COMPUTED_VALUE"""),"Kim")</f>
        <v>Kim</v>
      </c>
      <c r="C273" s="2" t="str">
        <f ca="1">IFERROR(__xludf.DUMMYFUNCTION("""COMPUTED_VALUE"""),"#9 (Sunday, 1:40 - 3:20 pm)")</f>
        <v>#9 (Sunday, 1:40 - 3:20 pm)</v>
      </c>
      <c r="D273" s="2" t="str">
        <f ca="1">IFERROR(__xludf.DUMMYFUNCTION("""COMPUTED_VALUE"""),"LASA")</f>
        <v>LASA</v>
      </c>
      <c r="E273" s="2">
        <f ca="1">IFERROR(__xludf.DUMMYFUNCTION("""COMPUTED_VALUE"""),10)</f>
        <v>10</v>
      </c>
      <c r="F273" s="2" t="str">
        <f ca="1">IFERROR(__xludf.DUMMYFUNCTION("""COMPUTED_VALUE"""),"Female")</f>
        <v>Female</v>
      </c>
      <c r="G273" s="2"/>
    </row>
    <row r="274" spans="1:7" ht="12.5" x14ac:dyDescent="0.25">
      <c r="A274" s="2" t="str">
        <f ca="1">IFERROR(__xludf.DUMMYFUNCTION("""COMPUTED_VALUE"""),"Lauren")</f>
        <v>Lauren</v>
      </c>
      <c r="B274" s="2" t="str">
        <f ca="1">IFERROR(__xludf.DUMMYFUNCTION("""COMPUTED_VALUE"""),"Streetman")</f>
        <v>Streetman</v>
      </c>
      <c r="C274" s="2" t="str">
        <f ca="1">IFERROR(__xludf.DUMMYFUNCTION("""COMPUTED_VALUE"""),"#7 (Sunday, 10:20 am - noon)")</f>
        <v>#7 (Sunday, 10:20 am - noon)</v>
      </c>
      <c r="D274" s="2" t="str">
        <f ca="1">IFERROR(__xludf.DUMMYFUNCTION("""COMPUTED_VALUE"""),"Lamar")</f>
        <v>Lamar</v>
      </c>
      <c r="E274" s="2">
        <f ca="1">IFERROR(__xludf.DUMMYFUNCTION("""COMPUTED_VALUE"""),6)</f>
        <v>6</v>
      </c>
      <c r="F274" s="2" t="str">
        <f ca="1">IFERROR(__xludf.DUMMYFUNCTION("""COMPUTED_VALUE"""),"Female")</f>
        <v>Female</v>
      </c>
      <c r="G274" s="2"/>
    </row>
    <row r="275" spans="1:7" ht="12.5" x14ac:dyDescent="0.25">
      <c r="A275" s="2" t="str">
        <f ca="1">IFERROR(__xludf.DUMMYFUNCTION("""COMPUTED_VALUE"""),"Layla")</f>
        <v>Layla</v>
      </c>
      <c r="B275" s="2" t="str">
        <f ca="1">IFERROR(__xludf.DUMMYFUNCTION("""COMPUTED_VALUE"""),"Ahumada")</f>
        <v>Ahumada</v>
      </c>
      <c r="C275" s="2" t="str">
        <f ca="1">IFERROR(__xludf.DUMMYFUNCTION("""COMPUTED_VALUE"""),"#2 (Saturday, 12 - 1:40 pm)")</f>
        <v>#2 (Saturday, 12 - 1:40 pm)</v>
      </c>
      <c r="D275" s="2" t="str">
        <f ca="1">IFERROR(__xludf.DUMMYFUNCTION("""COMPUTED_VALUE"""),"Ann Richards")</f>
        <v>Ann Richards</v>
      </c>
      <c r="E275" s="2">
        <f ca="1">IFERROR(__xludf.DUMMYFUNCTION("""COMPUTED_VALUE"""),7)</f>
        <v>7</v>
      </c>
      <c r="F275" s="2" t="str">
        <f ca="1">IFERROR(__xludf.DUMMYFUNCTION("""COMPUTED_VALUE"""),"Female")</f>
        <v>Female</v>
      </c>
      <c r="G275" s="2"/>
    </row>
    <row r="276" spans="1:7" ht="12.5" x14ac:dyDescent="0.25">
      <c r="A276" s="2" t="str">
        <f ca="1">IFERROR(__xludf.DUMMYFUNCTION("""COMPUTED_VALUE"""),"Layla")</f>
        <v>Layla</v>
      </c>
      <c r="B276" s="2" t="str">
        <f ca="1">IFERROR(__xludf.DUMMYFUNCTION("""COMPUTED_VALUE"""),"Lopez")</f>
        <v>Lopez</v>
      </c>
      <c r="C276" s="2" t="str">
        <f ca="1">IFERROR(__xludf.DUMMYFUNCTION("""COMPUTED_VALUE"""),"#2 (Saturday, 12 - 1:40 pm)")</f>
        <v>#2 (Saturday, 12 - 1:40 pm)</v>
      </c>
      <c r="D276" s="2" t="str">
        <f ca="1">IFERROR(__xludf.DUMMYFUNCTION("""COMPUTED_VALUE"""),"Magellan")</f>
        <v>Magellan</v>
      </c>
      <c r="E276" s="2">
        <f ca="1">IFERROR(__xludf.DUMMYFUNCTION("""COMPUTED_VALUE"""),9)</f>
        <v>9</v>
      </c>
      <c r="F276" s="2" t="str">
        <f ca="1">IFERROR(__xludf.DUMMYFUNCTION("""COMPUTED_VALUE"""),"Female")</f>
        <v>Female</v>
      </c>
      <c r="G276" s="2"/>
    </row>
    <row r="277" spans="1:7" ht="12.5" x14ac:dyDescent="0.25">
      <c r="A277" s="2" t="str">
        <f ca="1">IFERROR(__xludf.DUMMYFUNCTION("""COMPUTED_VALUE"""),"Leo")</f>
        <v>Leo</v>
      </c>
      <c r="B277" s="2" t="str">
        <f ca="1">IFERROR(__xludf.DUMMYFUNCTION("""COMPUTED_VALUE"""),"Hanson")</f>
        <v>Hanson</v>
      </c>
      <c r="C277" s="2" t="str">
        <f ca="1">IFERROR(__xludf.DUMMYFUNCTION("""COMPUTED_VALUE"""),"#2 (Saturday, 12 - 1:40 pm)")</f>
        <v>#2 (Saturday, 12 - 1:40 pm)</v>
      </c>
      <c r="D277" s="2" t="str">
        <f ca="1">IFERROR(__xludf.DUMMYFUNCTION("""COMPUTED_VALUE"""),"Kealing")</f>
        <v>Kealing</v>
      </c>
      <c r="E277" s="2">
        <f ca="1">IFERROR(__xludf.DUMMYFUNCTION("""COMPUTED_VALUE"""),7)</f>
        <v>7</v>
      </c>
      <c r="F277" s="2" t="str">
        <f ca="1">IFERROR(__xludf.DUMMYFUNCTION("""COMPUTED_VALUE"""),"Male")</f>
        <v>Male</v>
      </c>
      <c r="G277" s="2"/>
    </row>
    <row r="278" spans="1:7" ht="12.5" x14ac:dyDescent="0.25">
      <c r="A278" s="2" t="str">
        <f ca="1">IFERROR(__xludf.DUMMYFUNCTION("""COMPUTED_VALUE"""),"Levi")</f>
        <v>Levi</v>
      </c>
      <c r="B278" s="2" t="str">
        <f ca="1">IFERROR(__xludf.DUMMYFUNCTION("""COMPUTED_VALUE"""),"Korn")</f>
        <v>Korn</v>
      </c>
      <c r="C278" s="2" t="str">
        <f ca="1">IFERROR(__xludf.DUMMYFUNCTION("""COMPUTED_VALUE"""),"#3 (Saturday, 1:40 - 3:20 pm)")</f>
        <v>#3 (Saturday, 1:40 - 3:20 pm)</v>
      </c>
      <c r="D278" s="2" t="str">
        <f ca="1">IFERROR(__xludf.DUMMYFUNCTION("""COMPUTED_VALUE"""),"Lamar")</f>
        <v>Lamar</v>
      </c>
      <c r="E278" s="2">
        <f ca="1">IFERROR(__xludf.DUMMYFUNCTION("""COMPUTED_VALUE"""),6)</f>
        <v>6</v>
      </c>
      <c r="F278" s="2" t="str">
        <f ca="1">IFERROR(__xludf.DUMMYFUNCTION("""COMPUTED_VALUE"""),"Male")</f>
        <v>Male</v>
      </c>
      <c r="G278" s="2" t="b">
        <f ca="1">IFERROR(__xludf.DUMMYFUNCTION("""COMPUTED_VALUE"""),TRUE)</f>
        <v>1</v>
      </c>
    </row>
    <row r="279" spans="1:7" ht="12.5" x14ac:dyDescent="0.25">
      <c r="A279" s="2" t="str">
        <f ca="1">IFERROR(__xludf.DUMMYFUNCTION("""COMPUTED_VALUE"""),"Lexi")</f>
        <v>Lexi</v>
      </c>
      <c r="B279" s="2" t="str">
        <f ca="1">IFERROR(__xludf.DUMMYFUNCTION("""COMPUTED_VALUE"""),"Kaighin")</f>
        <v>Kaighin</v>
      </c>
      <c r="C279" s="2" t="str">
        <f ca="1">IFERROR(__xludf.DUMMYFUNCTION("""COMPUTED_VALUE"""),"#7 (Sunday, 10:20 am - noon)")</f>
        <v>#7 (Sunday, 10:20 am - noon)</v>
      </c>
      <c r="D279" s="2" t="str">
        <f ca="1">IFERROR(__xludf.DUMMYFUNCTION("""COMPUTED_VALUE"""),"Ann Richards")</f>
        <v>Ann Richards</v>
      </c>
      <c r="E279" s="2">
        <f ca="1">IFERROR(__xludf.DUMMYFUNCTION("""COMPUTED_VALUE"""),9)</f>
        <v>9</v>
      </c>
      <c r="F279" s="2" t="str">
        <f ca="1">IFERROR(__xludf.DUMMYFUNCTION("""COMPUTED_VALUE"""),"Female")</f>
        <v>Female</v>
      </c>
      <c r="G279" s="2"/>
    </row>
    <row r="280" spans="1:7" ht="12.5" x14ac:dyDescent="0.25">
      <c r="A280" s="2" t="str">
        <f ca="1">IFERROR(__xludf.DUMMYFUNCTION("""COMPUTED_VALUE"""),"Liam")</f>
        <v>Liam</v>
      </c>
      <c r="B280" s="2" t="str">
        <f ca="1">IFERROR(__xludf.DUMMYFUNCTION("""COMPUTED_VALUE"""),"Lill")</f>
        <v>Lill</v>
      </c>
      <c r="C280" s="2" t="str">
        <f ca="1">IFERROR(__xludf.DUMMYFUNCTION("""COMPUTED_VALUE"""),"#2 (Saturday, 12 - 1:40 pm)")</f>
        <v>#2 (Saturday, 12 - 1:40 pm)</v>
      </c>
      <c r="D280" s="2" t="str">
        <f ca="1">IFERROR(__xludf.DUMMYFUNCTION("""COMPUTED_VALUE"""),"Kealing")</f>
        <v>Kealing</v>
      </c>
      <c r="E280" s="2">
        <f ca="1">IFERROR(__xludf.DUMMYFUNCTION("""COMPUTED_VALUE"""),6)</f>
        <v>6</v>
      </c>
      <c r="F280" s="2" t="str">
        <f ca="1">IFERROR(__xludf.DUMMYFUNCTION("""COMPUTED_VALUE"""),"Male")</f>
        <v>Male</v>
      </c>
      <c r="G280" s="2" t="b">
        <f ca="1">IFERROR(__xludf.DUMMYFUNCTION("""COMPUTED_VALUE"""),TRUE)</f>
        <v>1</v>
      </c>
    </row>
    <row r="281" spans="1:7" ht="12.5" x14ac:dyDescent="0.25">
      <c r="A281" s="2" t="str">
        <f ca="1">IFERROR(__xludf.DUMMYFUNCTION("""COMPUTED_VALUE"""),"Liam")</f>
        <v>Liam</v>
      </c>
      <c r="B281" s="2" t="str">
        <f ca="1">IFERROR(__xludf.DUMMYFUNCTION("""COMPUTED_VALUE"""),"Peters")</f>
        <v>Peters</v>
      </c>
      <c r="C281" s="2" t="str">
        <f ca="1">IFERROR(__xludf.DUMMYFUNCTION("""COMPUTED_VALUE"""),"#2 (Saturday, 12 - 1:40 pm)")</f>
        <v>#2 (Saturday, 12 - 1:40 pm)</v>
      </c>
      <c r="D281" s="2" t="str">
        <f ca="1">IFERROR(__xludf.DUMMYFUNCTION("""COMPUTED_VALUE"""),"LASA")</f>
        <v>LASA</v>
      </c>
      <c r="E281" s="2">
        <f ca="1">IFERROR(__xludf.DUMMYFUNCTION("""COMPUTED_VALUE"""),9)</f>
        <v>9</v>
      </c>
      <c r="F281" s="2" t="str">
        <f ca="1">IFERROR(__xludf.DUMMYFUNCTION("""COMPUTED_VALUE"""),"Male")</f>
        <v>Male</v>
      </c>
      <c r="G281" s="2"/>
    </row>
    <row r="282" spans="1:7" ht="12.5" x14ac:dyDescent="0.25">
      <c r="A282" s="2" t="str">
        <f ca="1">IFERROR(__xludf.DUMMYFUNCTION("""COMPUTED_VALUE"""),"Lila")</f>
        <v>Lila</v>
      </c>
      <c r="B282" s="2" t="str">
        <f ca="1">IFERROR(__xludf.DUMMYFUNCTION("""COMPUTED_VALUE"""),"Quatacker")</f>
        <v>Quatacker</v>
      </c>
      <c r="C282" s="2" t="str">
        <f ca="1">IFERROR(__xludf.DUMMYFUNCTION("""COMPUTED_VALUE"""),"#8 (Sunday, noon - 1:40 pm)")</f>
        <v>#8 (Sunday, noon - 1:40 pm)</v>
      </c>
      <c r="D282" s="2" t="str">
        <f ca="1">IFERROR(__xludf.DUMMYFUNCTION("""COMPUTED_VALUE"""),"LASA")</f>
        <v>LASA</v>
      </c>
      <c r="E282" s="2">
        <f ca="1">IFERROR(__xludf.DUMMYFUNCTION("""COMPUTED_VALUE"""),9)</f>
        <v>9</v>
      </c>
      <c r="F282" s="2" t="str">
        <f ca="1">IFERROR(__xludf.DUMMYFUNCTION("""COMPUTED_VALUE"""),"Female")</f>
        <v>Female</v>
      </c>
      <c r="G282" s="2" t="b">
        <f ca="1">IFERROR(__xludf.DUMMYFUNCTION("""COMPUTED_VALUE"""),TRUE)</f>
        <v>1</v>
      </c>
    </row>
    <row r="283" spans="1:7" ht="12.5" x14ac:dyDescent="0.25">
      <c r="A283" s="2" t="str">
        <f ca="1">IFERROR(__xludf.DUMMYFUNCTION("""COMPUTED_VALUE"""),"Lillian")</f>
        <v>Lillian</v>
      </c>
      <c r="B283" s="2" t="str">
        <f ca="1">IFERROR(__xludf.DUMMYFUNCTION("""COMPUTED_VALUE"""),"Della Santa")</f>
        <v>Della Santa</v>
      </c>
      <c r="C283" s="2" t="str">
        <f ca="1">IFERROR(__xludf.DUMMYFUNCTION("""COMPUTED_VALUE"""),"#4 (Saturday, 3:20 - 5 pm)")</f>
        <v>#4 (Saturday, 3:20 - 5 pm)</v>
      </c>
      <c r="D283" s="2" t="str">
        <f ca="1">IFERROR(__xludf.DUMMYFUNCTION("""COMPUTED_VALUE"""),"Highland Park")</f>
        <v>Highland Park</v>
      </c>
      <c r="E283" s="2">
        <f ca="1">IFERROR(__xludf.DUMMYFUNCTION("""COMPUTED_VALUE"""),5)</f>
        <v>5</v>
      </c>
      <c r="F283" s="2" t="str">
        <f ca="1">IFERROR(__xludf.DUMMYFUNCTION("""COMPUTED_VALUE"""),"Female")</f>
        <v>Female</v>
      </c>
      <c r="G283" s="2" t="b">
        <f ca="1">IFERROR(__xludf.DUMMYFUNCTION("""COMPUTED_VALUE"""),TRUE)</f>
        <v>1</v>
      </c>
    </row>
    <row r="284" spans="1:7" ht="12.5" x14ac:dyDescent="0.25">
      <c r="A284" s="2" t="str">
        <f ca="1">IFERROR(__xludf.DUMMYFUNCTION("""COMPUTED_VALUE"""),"Linden")</f>
        <v>Linden</v>
      </c>
      <c r="B284" s="2" t="str">
        <f ca="1">IFERROR(__xludf.DUMMYFUNCTION("""COMPUTED_VALUE"""),"Reddam")</f>
        <v>Reddam</v>
      </c>
      <c r="C284" s="2" t="str">
        <f ca="1">IFERROR(__xludf.DUMMYFUNCTION("""COMPUTED_VALUE"""),"#8 (Sunday, noon - 1:40 pm)")</f>
        <v>#8 (Sunday, noon - 1:40 pm)</v>
      </c>
      <c r="D284" s="2" t="str">
        <f ca="1">IFERROR(__xludf.DUMMYFUNCTION("""COMPUTED_VALUE"""),"Lamar")</f>
        <v>Lamar</v>
      </c>
      <c r="E284" s="2">
        <f ca="1">IFERROR(__xludf.DUMMYFUNCTION("""COMPUTED_VALUE"""),6)</f>
        <v>6</v>
      </c>
      <c r="F284" s="2" t="str">
        <f ca="1">IFERROR(__xludf.DUMMYFUNCTION("""COMPUTED_VALUE"""),"Female")</f>
        <v>Female</v>
      </c>
      <c r="G284" s="2" t="b">
        <f ca="1">IFERROR(__xludf.DUMMYFUNCTION("""COMPUTED_VALUE"""),TRUE)</f>
        <v>1</v>
      </c>
    </row>
    <row r="285" spans="1:7" ht="12.5" x14ac:dyDescent="0.25">
      <c r="A285" s="2" t="str">
        <f ca="1">IFERROR(__xludf.DUMMYFUNCTION("""COMPUTED_VALUE"""),"Linden")</f>
        <v>Linden</v>
      </c>
      <c r="B285" s="2" t="str">
        <f ca="1">IFERROR(__xludf.DUMMYFUNCTION("""COMPUTED_VALUE"""),"Tao")</f>
        <v>Tao</v>
      </c>
      <c r="C285" s="2" t="str">
        <f ca="1">IFERROR(__xludf.DUMMYFUNCTION("""COMPUTED_VALUE"""),"#7 (Sunday, 10:20 am - noon)")</f>
        <v>#7 (Sunday, 10:20 am - noon)</v>
      </c>
      <c r="D285" s="2" t="str">
        <f ca="1">IFERROR(__xludf.DUMMYFUNCTION("""COMPUTED_VALUE"""),"Ann Richards")</f>
        <v>Ann Richards</v>
      </c>
      <c r="E285" s="2">
        <f ca="1">IFERROR(__xludf.DUMMYFUNCTION("""COMPUTED_VALUE"""),7)</f>
        <v>7</v>
      </c>
      <c r="F285" s="2" t="str">
        <f ca="1">IFERROR(__xludf.DUMMYFUNCTION("""COMPUTED_VALUE"""),"Female")</f>
        <v>Female</v>
      </c>
      <c r="G285" s="2"/>
    </row>
    <row r="286" spans="1:7" ht="12.5" x14ac:dyDescent="0.25">
      <c r="A286" s="2" t="str">
        <f ca="1">IFERROR(__xludf.DUMMYFUNCTION("""COMPUTED_VALUE"""),"Lisa")</f>
        <v>Lisa</v>
      </c>
      <c r="B286" s="2" t="str">
        <f ca="1">IFERROR(__xludf.DUMMYFUNCTION("""COMPUTED_VALUE"""),"Lickteig")</f>
        <v>Lickteig</v>
      </c>
      <c r="C286" s="2" t="str">
        <f ca="1">IFERROR(__xludf.DUMMYFUNCTION("""COMPUTED_VALUE"""),"#6 (Sunday, 8:40 - 10:20 am)")</f>
        <v>#6 (Sunday, 8:40 - 10:20 am)</v>
      </c>
      <c r="D286" s="2" t="str">
        <f ca="1">IFERROR(__xludf.DUMMYFUNCTION("""COMPUTED_VALUE"""),"Brentwood")</f>
        <v>Brentwood</v>
      </c>
      <c r="E286" s="2">
        <f ca="1">IFERROR(__xludf.DUMMYFUNCTION("""COMPUTED_VALUE"""),5)</f>
        <v>5</v>
      </c>
      <c r="F286" s="2" t="str">
        <f ca="1">IFERROR(__xludf.DUMMYFUNCTION("""COMPUTED_VALUE"""),"Female")</f>
        <v>Female</v>
      </c>
      <c r="G286" s="2"/>
    </row>
    <row r="287" spans="1:7" ht="12.5" x14ac:dyDescent="0.25">
      <c r="A287" s="2" t="str">
        <f ca="1">IFERROR(__xludf.DUMMYFUNCTION("""COMPUTED_VALUE"""),"Liza")</f>
        <v>Liza</v>
      </c>
      <c r="B287" s="2" t="str">
        <f ca="1">IFERROR(__xludf.DUMMYFUNCTION("""COMPUTED_VALUE"""),"Young")</f>
        <v>Young</v>
      </c>
      <c r="C287" s="2" t="str">
        <f ca="1">IFERROR(__xludf.DUMMYFUNCTION("""COMPUTED_VALUE"""),"#2 (Saturday, 12 - 1:40 pm)")</f>
        <v>#2 (Saturday, 12 - 1:40 pm)</v>
      </c>
      <c r="D287" s="2" t="str">
        <f ca="1">IFERROR(__xludf.DUMMYFUNCTION("""COMPUTED_VALUE"""),"Brentwood")</f>
        <v>Brentwood</v>
      </c>
      <c r="E287" s="2">
        <f ca="1">IFERROR(__xludf.DUMMYFUNCTION("""COMPUTED_VALUE"""),5)</f>
        <v>5</v>
      </c>
      <c r="F287" s="2" t="str">
        <f ca="1">IFERROR(__xludf.DUMMYFUNCTION("""COMPUTED_VALUE"""),"Female")</f>
        <v>Female</v>
      </c>
      <c r="G287" s="2"/>
    </row>
    <row r="288" spans="1:7" ht="12.5" x14ac:dyDescent="0.25">
      <c r="A288" s="2" t="str">
        <f ca="1">IFERROR(__xludf.DUMMYFUNCTION("""COMPUTED_VALUE"""),"London")</f>
        <v>London</v>
      </c>
      <c r="B288" s="2" t="str">
        <f ca="1">IFERROR(__xludf.DUMMYFUNCTION("""COMPUTED_VALUE"""),"Tracy")</f>
        <v>Tracy</v>
      </c>
      <c r="C288" s="2" t="str">
        <f ca="1">IFERROR(__xludf.DUMMYFUNCTION("""COMPUTED_VALUE"""),"#7 (Sunday, 10:20 am - noon)")</f>
        <v>#7 (Sunday, 10:20 am - noon)</v>
      </c>
      <c r="D288" s="2" t="str">
        <f ca="1">IFERROR(__xludf.DUMMYFUNCTION("""COMPUTED_VALUE"""),"Highland Park")</f>
        <v>Highland Park</v>
      </c>
      <c r="E288" s="2">
        <f ca="1">IFERROR(__xludf.DUMMYFUNCTION("""COMPUTED_VALUE"""),5)</f>
        <v>5</v>
      </c>
      <c r="F288" s="2" t="str">
        <f ca="1">IFERROR(__xludf.DUMMYFUNCTION("""COMPUTED_VALUE"""),"Male")</f>
        <v>Male</v>
      </c>
      <c r="G288" s="2" t="b">
        <f ca="1">IFERROR(__xludf.DUMMYFUNCTION("""COMPUTED_VALUE"""),TRUE)</f>
        <v>1</v>
      </c>
    </row>
    <row r="289" spans="1:7" ht="12.5" x14ac:dyDescent="0.25">
      <c r="A289" s="2" t="str">
        <f ca="1">IFERROR(__xludf.DUMMYFUNCTION("""COMPUTED_VALUE"""),"Lottie")</f>
        <v>Lottie</v>
      </c>
      <c r="B289" s="2" t="str">
        <f ca="1">IFERROR(__xludf.DUMMYFUNCTION("""COMPUTED_VALUE"""),"Borer")</f>
        <v>Borer</v>
      </c>
      <c r="C289" s="2" t="str">
        <f ca="1">IFERROR(__xludf.DUMMYFUNCTION("""COMPUTED_VALUE"""),"#4 (Saturday, 3:20 - 5 pm)")</f>
        <v>#4 (Saturday, 3:20 - 5 pm)</v>
      </c>
      <c r="D289" s="2" t="str">
        <f ca="1">IFERROR(__xludf.DUMMYFUNCTION("""COMPUTED_VALUE"""),"St Francis")</f>
        <v>St Francis</v>
      </c>
      <c r="E289" s="2">
        <f ca="1">IFERROR(__xludf.DUMMYFUNCTION("""COMPUTED_VALUE"""),7)</f>
        <v>7</v>
      </c>
      <c r="F289" s="2" t="str">
        <f ca="1">IFERROR(__xludf.DUMMYFUNCTION("""COMPUTED_VALUE"""),"Female")</f>
        <v>Female</v>
      </c>
      <c r="G289" s="2"/>
    </row>
    <row r="290" spans="1:7" ht="12.5" x14ac:dyDescent="0.25">
      <c r="A290" s="2" t="str">
        <f ca="1">IFERROR(__xludf.DUMMYFUNCTION("""COMPUTED_VALUE"""),"Louella")</f>
        <v>Louella</v>
      </c>
      <c r="B290" s="2" t="str">
        <f ca="1">IFERROR(__xludf.DUMMYFUNCTION("""COMPUTED_VALUE"""),"Cathell")</f>
        <v>Cathell</v>
      </c>
      <c r="C290" s="2" t="str">
        <f ca="1">IFERROR(__xludf.DUMMYFUNCTION("""COMPUTED_VALUE"""),"#9 (Sunday, 1:40 - 3:20 pm)")</f>
        <v>#9 (Sunday, 1:40 - 3:20 pm)</v>
      </c>
      <c r="D290" s="2" t="str">
        <f ca="1">IFERROR(__xludf.DUMMYFUNCTION("""COMPUTED_VALUE"""),"Kealing")</f>
        <v>Kealing</v>
      </c>
      <c r="E290" s="2">
        <f ca="1">IFERROR(__xludf.DUMMYFUNCTION("""COMPUTED_VALUE"""),7)</f>
        <v>7</v>
      </c>
      <c r="F290" s="2" t="str">
        <f ca="1">IFERROR(__xludf.DUMMYFUNCTION("""COMPUTED_VALUE"""),"Female")</f>
        <v>Female</v>
      </c>
      <c r="G290" s="2" t="b">
        <f ca="1">IFERROR(__xludf.DUMMYFUNCTION("""COMPUTED_VALUE"""),TRUE)</f>
        <v>1</v>
      </c>
    </row>
    <row r="291" spans="1:7" ht="12.5" x14ac:dyDescent="0.25">
      <c r="A291" s="2" t="str">
        <f ca="1">IFERROR(__xludf.DUMMYFUNCTION("""COMPUTED_VALUE"""),"Louis")</f>
        <v>Louis</v>
      </c>
      <c r="B291" s="2" t="str">
        <f ca="1">IFERROR(__xludf.DUMMYFUNCTION("""COMPUTED_VALUE"""),"Garcia")</f>
        <v>Garcia</v>
      </c>
      <c r="C291" s="2" t="str">
        <f ca="1">IFERROR(__xludf.DUMMYFUNCTION("""COMPUTED_VALUE"""),"#7 (Sunday, 10:20 am - noon)")</f>
        <v>#7 (Sunday, 10:20 am - noon)</v>
      </c>
      <c r="D291" s="2" t="str">
        <f ca="1">IFERROR(__xludf.DUMMYFUNCTION("""COMPUTED_VALUE"""),"Highland Park")</f>
        <v>Highland Park</v>
      </c>
      <c r="E291" s="2">
        <f ca="1">IFERROR(__xludf.DUMMYFUNCTION("""COMPUTED_VALUE"""),5)</f>
        <v>5</v>
      </c>
      <c r="F291" s="2" t="str">
        <f ca="1">IFERROR(__xludf.DUMMYFUNCTION("""COMPUTED_VALUE"""),"Male")</f>
        <v>Male</v>
      </c>
      <c r="G291" s="2" t="b">
        <f ca="1">IFERROR(__xludf.DUMMYFUNCTION("""COMPUTED_VALUE"""),TRUE)</f>
        <v>1</v>
      </c>
    </row>
    <row r="292" spans="1:7" ht="12.5" x14ac:dyDescent="0.25">
      <c r="A292" s="2" t="str">
        <f ca="1">IFERROR(__xludf.DUMMYFUNCTION("""COMPUTED_VALUE"""),"Louis")</f>
        <v>Louis</v>
      </c>
      <c r="B292" s="2" t="str">
        <f ca="1">IFERROR(__xludf.DUMMYFUNCTION("""COMPUTED_VALUE"""),"Marchand")</f>
        <v>Marchand</v>
      </c>
      <c r="C292" s="2" t="str">
        <f ca="1">IFERROR(__xludf.DUMMYFUNCTION("""COMPUTED_VALUE"""),"#6 (Sunday, 8:40 - 10:20 am)")</f>
        <v>#6 (Sunday, 8:40 - 10:20 am)</v>
      </c>
      <c r="D292" s="2" t="str">
        <f ca="1">IFERROR(__xludf.DUMMYFUNCTION("""COMPUTED_VALUE"""),"Highland Park")</f>
        <v>Highland Park</v>
      </c>
      <c r="E292" s="2">
        <f ca="1">IFERROR(__xludf.DUMMYFUNCTION("""COMPUTED_VALUE"""),5)</f>
        <v>5</v>
      </c>
      <c r="F292" s="2" t="str">
        <f ca="1">IFERROR(__xludf.DUMMYFUNCTION("""COMPUTED_VALUE"""),"Male")</f>
        <v>Male</v>
      </c>
      <c r="G292" s="2" t="b">
        <f ca="1">IFERROR(__xludf.DUMMYFUNCTION("""COMPUTED_VALUE"""),TRUE)</f>
        <v>1</v>
      </c>
    </row>
    <row r="293" spans="1:7" ht="12.5" x14ac:dyDescent="0.25">
      <c r="A293" s="2" t="str">
        <f ca="1">IFERROR(__xludf.DUMMYFUNCTION("""COMPUTED_VALUE"""),"Louisa")</f>
        <v>Louisa</v>
      </c>
      <c r="B293" s="2" t="str">
        <f ca="1">IFERROR(__xludf.DUMMYFUNCTION("""COMPUTED_VALUE"""),"Marcek")</f>
        <v>Marcek</v>
      </c>
      <c r="C293" s="2" t="str">
        <f ca="1">IFERROR(__xludf.DUMMYFUNCTION("""COMPUTED_VALUE"""),"#7 (Sunday, 10:20 am - noon)")</f>
        <v>#7 (Sunday, 10:20 am - noon)</v>
      </c>
      <c r="D293" s="2" t="str">
        <f ca="1">IFERROR(__xludf.DUMMYFUNCTION("""COMPUTED_VALUE"""),"Highland Park")</f>
        <v>Highland Park</v>
      </c>
      <c r="E293" s="2">
        <f ca="1">IFERROR(__xludf.DUMMYFUNCTION("""COMPUTED_VALUE"""),5)</f>
        <v>5</v>
      </c>
      <c r="F293" s="2" t="str">
        <f ca="1">IFERROR(__xludf.DUMMYFUNCTION("""COMPUTED_VALUE"""),"Female")</f>
        <v>Female</v>
      </c>
      <c r="G293" s="2" t="b">
        <f ca="1">IFERROR(__xludf.DUMMYFUNCTION("""COMPUTED_VALUE"""),TRUE)</f>
        <v>1</v>
      </c>
    </row>
    <row r="294" spans="1:7" ht="12.5" x14ac:dyDescent="0.25">
      <c r="A294" s="2" t="str">
        <f ca="1">IFERROR(__xludf.DUMMYFUNCTION("""COMPUTED_VALUE"""),"Luca")</f>
        <v>Luca</v>
      </c>
      <c r="B294" s="2" t="str">
        <f ca="1">IFERROR(__xludf.DUMMYFUNCTION("""COMPUTED_VALUE"""),"Ivan")</f>
        <v>Ivan</v>
      </c>
      <c r="C294" s="2" t="str">
        <f ca="1">IFERROR(__xludf.DUMMYFUNCTION("""COMPUTED_VALUE"""),"#1 (Saturday, 10:20 am - 12)")</f>
        <v>#1 (Saturday, 10:20 am - 12)</v>
      </c>
      <c r="D294" s="2" t="str">
        <f ca="1">IFERROR(__xludf.DUMMYFUNCTION("""COMPUTED_VALUE"""),"McCallum")</f>
        <v>McCallum</v>
      </c>
      <c r="E294" s="2">
        <f ca="1">IFERROR(__xludf.DUMMYFUNCTION("""COMPUTED_VALUE"""),10)</f>
        <v>10</v>
      </c>
      <c r="F294" s="2" t="str">
        <f ca="1">IFERROR(__xludf.DUMMYFUNCTION("""COMPUTED_VALUE"""),"Male")</f>
        <v>Male</v>
      </c>
      <c r="G294" s="2"/>
    </row>
    <row r="295" spans="1:7" ht="12.5" x14ac:dyDescent="0.25">
      <c r="A295" s="2" t="str">
        <f ca="1">IFERROR(__xludf.DUMMYFUNCTION("""COMPUTED_VALUE"""),"Luca")</f>
        <v>Luca</v>
      </c>
      <c r="B295" s="2" t="str">
        <f ca="1">IFERROR(__xludf.DUMMYFUNCTION("""COMPUTED_VALUE"""),"Kunstler")</f>
        <v>Kunstler</v>
      </c>
      <c r="C295" s="2" t="str">
        <f ca="1">IFERROR(__xludf.DUMMYFUNCTION("""COMPUTED_VALUE"""),"#6 (Sunday, 8:40 - 10:20 am)")</f>
        <v>#6 (Sunday, 8:40 - 10:20 am)</v>
      </c>
      <c r="D295" s="2" t="str">
        <f ca="1">IFERROR(__xludf.DUMMYFUNCTION("""COMPUTED_VALUE"""),"Magellan")</f>
        <v>Magellan</v>
      </c>
      <c r="E295" s="2">
        <f ca="1">IFERROR(__xludf.DUMMYFUNCTION("""COMPUTED_VALUE"""),7)</f>
        <v>7</v>
      </c>
      <c r="F295" s="2" t="str">
        <f ca="1">IFERROR(__xludf.DUMMYFUNCTION("""COMPUTED_VALUE"""),"Male")</f>
        <v>Male</v>
      </c>
      <c r="G295" s="2" t="b">
        <f ca="1">IFERROR(__xludf.DUMMYFUNCTION("""COMPUTED_VALUE"""),TRUE)</f>
        <v>1</v>
      </c>
    </row>
    <row r="296" spans="1:7" ht="12.5" x14ac:dyDescent="0.25">
      <c r="A296" s="2" t="str">
        <f ca="1">IFERROR(__xludf.DUMMYFUNCTION("""COMPUTED_VALUE"""),"Lucy")</f>
        <v>Lucy</v>
      </c>
      <c r="B296" s="2" t="str">
        <f ca="1">IFERROR(__xludf.DUMMYFUNCTION("""COMPUTED_VALUE"""),"Wolff")</f>
        <v>Wolff</v>
      </c>
      <c r="C296" s="2" t="str">
        <f ca="1">IFERROR(__xludf.DUMMYFUNCTION("""COMPUTED_VALUE"""),"#6 (Sunday, 8:40 - 10:20 am)")</f>
        <v>#6 (Sunday, 8:40 - 10:20 am)</v>
      </c>
      <c r="D296" s="2" t="str">
        <f ca="1">IFERROR(__xludf.DUMMYFUNCTION("""COMPUTED_VALUE"""),"Lamar")</f>
        <v>Lamar</v>
      </c>
      <c r="E296" s="2">
        <f ca="1">IFERROR(__xludf.DUMMYFUNCTION("""COMPUTED_VALUE"""),8)</f>
        <v>8</v>
      </c>
      <c r="F296" s="2" t="str">
        <f ca="1">IFERROR(__xludf.DUMMYFUNCTION("""COMPUTED_VALUE"""),"Female")</f>
        <v>Female</v>
      </c>
      <c r="G296" s="2"/>
    </row>
    <row r="297" spans="1:7" ht="12.5" x14ac:dyDescent="0.25">
      <c r="A297" s="2" t="str">
        <f ca="1">IFERROR(__xludf.DUMMYFUNCTION("""COMPUTED_VALUE"""),"Luisa")</f>
        <v>Luisa</v>
      </c>
      <c r="B297" s="2" t="str">
        <f ca="1">IFERROR(__xludf.DUMMYFUNCTION("""COMPUTED_VALUE"""),"Shanahan")</f>
        <v>Shanahan</v>
      </c>
      <c r="C297" s="2" t="str">
        <f ca="1">IFERROR(__xludf.DUMMYFUNCTION("""COMPUTED_VALUE"""),"#9 (Sunday, 1:40 - 3:20 pm)")</f>
        <v>#9 (Sunday, 1:40 - 3:20 pm)</v>
      </c>
      <c r="D297" s="2" t="str">
        <f ca="1">IFERROR(__xludf.DUMMYFUNCTION("""COMPUTED_VALUE"""),"Kealing")</f>
        <v>Kealing</v>
      </c>
      <c r="E297" s="2">
        <f ca="1">IFERROR(__xludf.DUMMYFUNCTION("""COMPUTED_VALUE"""),7)</f>
        <v>7</v>
      </c>
      <c r="F297" s="2" t="str">
        <f ca="1">IFERROR(__xludf.DUMMYFUNCTION("""COMPUTED_VALUE"""),"Female")</f>
        <v>Female</v>
      </c>
      <c r="G297" s="2"/>
    </row>
    <row r="298" spans="1:7" ht="12.5" x14ac:dyDescent="0.25">
      <c r="A298" s="2" t="str">
        <f ca="1">IFERROR(__xludf.DUMMYFUNCTION("""COMPUTED_VALUE"""),"Luke")</f>
        <v>Luke</v>
      </c>
      <c r="B298" s="2" t="str">
        <f ca="1">IFERROR(__xludf.DUMMYFUNCTION("""COMPUTED_VALUE"""),"Schaeffer")</f>
        <v>Schaeffer</v>
      </c>
      <c r="C298" s="2" t="str">
        <f ca="1">IFERROR(__xludf.DUMMYFUNCTION("""COMPUTED_VALUE"""),"#5 (Saturday, 5 - 6:40 pm)")</f>
        <v>#5 (Saturday, 5 - 6:40 pm)</v>
      </c>
      <c r="D298" s="2" t="str">
        <f ca="1">IFERROR(__xludf.DUMMYFUNCTION("""COMPUTED_VALUE"""),"Highland Park")</f>
        <v>Highland Park</v>
      </c>
      <c r="E298" s="2">
        <f ca="1">IFERROR(__xludf.DUMMYFUNCTION("""COMPUTED_VALUE"""),5)</f>
        <v>5</v>
      </c>
      <c r="F298" s="2" t="str">
        <f ca="1">IFERROR(__xludf.DUMMYFUNCTION("""COMPUTED_VALUE"""),"Male")</f>
        <v>Male</v>
      </c>
      <c r="G298" s="2" t="b">
        <f ca="1">IFERROR(__xludf.DUMMYFUNCTION("""COMPUTED_VALUE"""),TRUE)</f>
        <v>1</v>
      </c>
    </row>
    <row r="299" spans="1:7" ht="12.5" x14ac:dyDescent="0.25">
      <c r="A299" s="2" t="str">
        <f ca="1">IFERROR(__xludf.DUMMYFUNCTION("""COMPUTED_VALUE"""),"Mabel")</f>
        <v>Mabel</v>
      </c>
      <c r="B299" s="2" t="str">
        <f ca="1">IFERROR(__xludf.DUMMYFUNCTION("""COMPUTED_VALUE"""),"Theisen")</f>
        <v>Theisen</v>
      </c>
      <c r="C299" s="2" t="str">
        <f ca="1">IFERROR(__xludf.DUMMYFUNCTION("""COMPUTED_VALUE"""),"#8 (Sunday, noon - 1:40 pm)")</f>
        <v>#8 (Sunday, noon - 1:40 pm)</v>
      </c>
      <c r="D299" s="2" t="str">
        <f ca="1">IFERROR(__xludf.DUMMYFUNCTION("""COMPUTED_VALUE"""),"Lamar")</f>
        <v>Lamar</v>
      </c>
      <c r="E299" s="2">
        <f ca="1">IFERROR(__xludf.DUMMYFUNCTION("""COMPUTED_VALUE"""),6)</f>
        <v>6</v>
      </c>
      <c r="F299" s="2" t="str">
        <f ca="1">IFERROR(__xludf.DUMMYFUNCTION("""COMPUTED_VALUE"""),"Female")</f>
        <v>Female</v>
      </c>
      <c r="G299" s="2" t="b">
        <f ca="1">IFERROR(__xludf.DUMMYFUNCTION("""COMPUTED_VALUE"""),TRUE)</f>
        <v>1</v>
      </c>
    </row>
    <row r="300" spans="1:7" ht="12.5" x14ac:dyDescent="0.25">
      <c r="A300" s="2" t="str">
        <f ca="1">IFERROR(__xludf.DUMMYFUNCTION("""COMPUTED_VALUE"""),"MacKenzie")</f>
        <v>MacKenzie</v>
      </c>
      <c r="B300" s="2" t="str">
        <f ca="1">IFERROR(__xludf.DUMMYFUNCTION("""COMPUTED_VALUE"""),"Reeder")</f>
        <v>Reeder</v>
      </c>
      <c r="C300" s="2" t="str">
        <f ca="1">IFERROR(__xludf.DUMMYFUNCTION("""COMPUTED_VALUE"""),"#4 (Saturday, 3:20 - 5 pm)")</f>
        <v>#4 (Saturday, 3:20 - 5 pm)</v>
      </c>
      <c r="D300" s="2" t="str">
        <f ca="1">IFERROR(__xludf.DUMMYFUNCTION("""COMPUTED_VALUE"""),"Lamar")</f>
        <v>Lamar</v>
      </c>
      <c r="E300" s="2">
        <f ca="1">IFERROR(__xludf.DUMMYFUNCTION("""COMPUTED_VALUE"""),8)</f>
        <v>8</v>
      </c>
      <c r="F300" s="2" t="str">
        <f ca="1">IFERROR(__xludf.DUMMYFUNCTION("""COMPUTED_VALUE"""),"Female")</f>
        <v>Female</v>
      </c>
      <c r="G300" s="2"/>
    </row>
    <row r="301" spans="1:7" ht="12.5" x14ac:dyDescent="0.25">
      <c r="A301" s="2" t="str">
        <f ca="1">IFERROR(__xludf.DUMMYFUNCTION("""COMPUTED_VALUE"""),"Maddie")</f>
        <v>Maddie</v>
      </c>
      <c r="B301" s="2" t="str">
        <f ca="1">IFERROR(__xludf.DUMMYFUNCTION("""COMPUTED_VALUE"""),"Dominguez")</f>
        <v>Dominguez</v>
      </c>
      <c r="C301" s="2" t="str">
        <f ca="1">IFERROR(__xludf.DUMMYFUNCTION("""COMPUTED_VALUE"""),"#8 (Sunday, noon - 1:40 pm)")</f>
        <v>#8 (Sunday, noon - 1:40 pm)</v>
      </c>
      <c r="D301" s="2" t="str">
        <f ca="1">IFERROR(__xludf.DUMMYFUNCTION("""COMPUTED_VALUE"""),"Lamar")</f>
        <v>Lamar</v>
      </c>
      <c r="E301" s="2">
        <f ca="1">IFERROR(__xludf.DUMMYFUNCTION("""COMPUTED_VALUE"""),6)</f>
        <v>6</v>
      </c>
      <c r="F301" s="2" t="str">
        <f ca="1">IFERROR(__xludf.DUMMYFUNCTION("""COMPUTED_VALUE"""),"Female")</f>
        <v>Female</v>
      </c>
      <c r="G301" s="2"/>
    </row>
    <row r="302" spans="1:7" ht="12.5" x14ac:dyDescent="0.25">
      <c r="A302" s="2" t="str">
        <f ca="1">IFERROR(__xludf.DUMMYFUNCTION("""COMPUTED_VALUE"""),"Maddie")</f>
        <v>Maddie</v>
      </c>
      <c r="B302" s="2" t="str">
        <f ca="1">IFERROR(__xludf.DUMMYFUNCTION("""COMPUTED_VALUE"""),"Hunte-Beasley")</f>
        <v>Hunte-Beasley</v>
      </c>
      <c r="C302" s="2" t="str">
        <f ca="1">IFERROR(__xludf.DUMMYFUNCTION("""COMPUTED_VALUE"""),"#8 (Sunday, noon - 1:40 pm)")</f>
        <v>#8 (Sunday, noon - 1:40 pm)</v>
      </c>
      <c r="D302" s="2" t="str">
        <f ca="1">IFERROR(__xludf.DUMMYFUNCTION("""COMPUTED_VALUE"""),"McCallum")</f>
        <v>McCallum</v>
      </c>
      <c r="E302" s="2">
        <f ca="1">IFERROR(__xludf.DUMMYFUNCTION("""COMPUTED_VALUE"""),9)</f>
        <v>9</v>
      </c>
      <c r="F302" s="2" t="str">
        <f ca="1">IFERROR(__xludf.DUMMYFUNCTION("""COMPUTED_VALUE"""),"Female")</f>
        <v>Female</v>
      </c>
      <c r="G302" s="2"/>
    </row>
    <row r="303" spans="1:7" ht="12.5" x14ac:dyDescent="0.25">
      <c r="A303" s="2" t="str">
        <f ca="1">IFERROR(__xludf.DUMMYFUNCTION("""COMPUTED_VALUE"""),"Maddie")</f>
        <v>Maddie</v>
      </c>
      <c r="B303" s="2" t="str">
        <f ca="1">IFERROR(__xludf.DUMMYFUNCTION("""COMPUTED_VALUE"""),"Knippa")</f>
        <v>Knippa</v>
      </c>
      <c r="C303" s="2" t="str">
        <f ca="1">IFERROR(__xludf.DUMMYFUNCTION("""COMPUTED_VALUE"""),"#2 (Saturday, 12 - 1:40 pm)")</f>
        <v>#2 (Saturday, 12 - 1:40 pm)</v>
      </c>
      <c r="D303" s="2" t="str">
        <f ca="1">IFERROR(__xludf.DUMMYFUNCTION("""COMPUTED_VALUE"""),"Ann Richards")</f>
        <v>Ann Richards</v>
      </c>
      <c r="E303" s="2">
        <f ca="1">IFERROR(__xludf.DUMMYFUNCTION("""COMPUTED_VALUE"""),10)</f>
        <v>10</v>
      </c>
      <c r="F303" s="2" t="str">
        <f ca="1">IFERROR(__xludf.DUMMYFUNCTION("""COMPUTED_VALUE"""),"Female")</f>
        <v>Female</v>
      </c>
      <c r="G303" s="2"/>
    </row>
    <row r="304" spans="1:7" ht="12.5" x14ac:dyDescent="0.25">
      <c r="A304" s="2" t="str">
        <f ca="1">IFERROR(__xludf.DUMMYFUNCTION("""COMPUTED_VALUE"""),"Maddie")</f>
        <v>Maddie</v>
      </c>
      <c r="B304" s="2" t="str">
        <f ca="1">IFERROR(__xludf.DUMMYFUNCTION("""COMPUTED_VALUE"""),"Yellman")</f>
        <v>Yellman</v>
      </c>
      <c r="C304" s="2" t="str">
        <f ca="1">IFERROR(__xludf.DUMMYFUNCTION("""COMPUTED_VALUE"""),"#1 (Saturday, 10:20 am - 12)")</f>
        <v>#1 (Saturday, 10:20 am - 12)</v>
      </c>
      <c r="D304" s="2" t="str">
        <f ca="1">IFERROR(__xludf.DUMMYFUNCTION("""COMPUTED_VALUE"""),"McCallum")</f>
        <v>McCallum</v>
      </c>
      <c r="E304" s="2">
        <f ca="1">IFERROR(__xludf.DUMMYFUNCTION("""COMPUTED_VALUE"""),12)</f>
        <v>12</v>
      </c>
      <c r="F304" s="2" t="str">
        <f ca="1">IFERROR(__xludf.DUMMYFUNCTION("""COMPUTED_VALUE"""),"Female")</f>
        <v>Female</v>
      </c>
      <c r="G304" s="2"/>
    </row>
    <row r="305" spans="1:7" ht="12.5" x14ac:dyDescent="0.25">
      <c r="A305" s="2" t="str">
        <f ca="1">IFERROR(__xludf.DUMMYFUNCTION("""COMPUTED_VALUE"""),"Madeleine")</f>
        <v>Madeleine</v>
      </c>
      <c r="B305" s="2" t="str">
        <f ca="1">IFERROR(__xludf.DUMMYFUNCTION("""COMPUTED_VALUE"""),"Tremblay")</f>
        <v>Tremblay</v>
      </c>
      <c r="C305" s="2" t="str">
        <f ca="1">IFERROR(__xludf.DUMMYFUNCTION("""COMPUTED_VALUE"""),"#7 (Sunday, 10:20 am - noon)")</f>
        <v>#7 (Sunday, 10:20 am - noon)</v>
      </c>
      <c r="D305" s="2" t="str">
        <f ca="1">IFERROR(__xludf.DUMMYFUNCTION("""COMPUTED_VALUE"""),"Ann Richards")</f>
        <v>Ann Richards</v>
      </c>
      <c r="E305" s="2">
        <f ca="1">IFERROR(__xludf.DUMMYFUNCTION("""COMPUTED_VALUE"""),7)</f>
        <v>7</v>
      </c>
      <c r="F305" s="2" t="str">
        <f ca="1">IFERROR(__xludf.DUMMYFUNCTION("""COMPUTED_VALUE"""),"Female")</f>
        <v>Female</v>
      </c>
      <c r="G305" s="2"/>
    </row>
    <row r="306" spans="1:7" ht="12.5" x14ac:dyDescent="0.25">
      <c r="A306" s="2" t="str">
        <f ca="1">IFERROR(__xludf.DUMMYFUNCTION("""COMPUTED_VALUE"""),"Madeline")</f>
        <v>Madeline</v>
      </c>
      <c r="B306" s="2" t="str">
        <f ca="1">IFERROR(__xludf.DUMMYFUNCTION("""COMPUTED_VALUE"""),"Forbes")</f>
        <v>Forbes</v>
      </c>
      <c r="C306" s="2" t="str">
        <f ca="1">IFERROR(__xludf.DUMMYFUNCTION("""COMPUTED_VALUE"""),"#2 (Saturday, 12 - 1:40 pm)")</f>
        <v>#2 (Saturday, 12 - 1:40 pm)</v>
      </c>
      <c r="D306" s="2" t="str">
        <f ca="1">IFERROR(__xludf.DUMMYFUNCTION("""COMPUTED_VALUE"""),"Lamar")</f>
        <v>Lamar</v>
      </c>
      <c r="E306" s="2">
        <f ca="1">IFERROR(__xludf.DUMMYFUNCTION("""COMPUTED_VALUE"""),8)</f>
        <v>8</v>
      </c>
      <c r="F306" s="2" t="str">
        <f ca="1">IFERROR(__xludf.DUMMYFUNCTION("""COMPUTED_VALUE"""),"Female")</f>
        <v>Female</v>
      </c>
      <c r="G306" s="2"/>
    </row>
    <row r="307" spans="1:7" ht="12.5" x14ac:dyDescent="0.25">
      <c r="A307" s="2" t="str">
        <f ca="1">IFERROR(__xludf.DUMMYFUNCTION("""COMPUTED_VALUE"""),"Madeline")</f>
        <v>Madeline</v>
      </c>
      <c r="B307" s="2" t="str">
        <f ca="1">IFERROR(__xludf.DUMMYFUNCTION("""COMPUTED_VALUE"""),"Leach")</f>
        <v>Leach</v>
      </c>
      <c r="C307" s="2" t="str">
        <f ca="1">IFERROR(__xludf.DUMMYFUNCTION("""COMPUTED_VALUE"""),"#2 (Saturday, 12 - 1:40 pm)")</f>
        <v>#2 (Saturday, 12 - 1:40 pm)</v>
      </c>
      <c r="D307" s="2" t="str">
        <f ca="1">IFERROR(__xludf.DUMMYFUNCTION("""COMPUTED_VALUE"""),"Lamar")</f>
        <v>Lamar</v>
      </c>
      <c r="E307" s="2">
        <f ca="1">IFERROR(__xludf.DUMMYFUNCTION("""COMPUTED_VALUE"""),8)</f>
        <v>8</v>
      </c>
      <c r="F307" s="2" t="str">
        <f ca="1">IFERROR(__xludf.DUMMYFUNCTION("""COMPUTED_VALUE"""),"Female")</f>
        <v>Female</v>
      </c>
      <c r="G307" s="2"/>
    </row>
    <row r="308" spans="1:7" ht="12.5" x14ac:dyDescent="0.25">
      <c r="A308" s="2" t="str">
        <f ca="1">IFERROR(__xludf.DUMMYFUNCTION("""COMPUTED_VALUE"""),"Madeline")</f>
        <v>Madeline</v>
      </c>
      <c r="B308" s="2" t="str">
        <f ca="1">IFERROR(__xludf.DUMMYFUNCTION("""COMPUTED_VALUE"""),"Martin")</f>
        <v>Martin</v>
      </c>
      <c r="C308" s="2" t="str">
        <f ca="1">IFERROR(__xludf.DUMMYFUNCTION("""COMPUTED_VALUE"""),"#8 (Sunday, noon - 1:40 pm)")</f>
        <v>#8 (Sunday, noon - 1:40 pm)</v>
      </c>
      <c r="D308" s="2" t="str">
        <f ca="1">IFERROR(__xludf.DUMMYFUNCTION("""COMPUTED_VALUE"""),"Highland Park")</f>
        <v>Highland Park</v>
      </c>
      <c r="E308" s="2">
        <f ca="1">IFERROR(__xludf.DUMMYFUNCTION("""COMPUTED_VALUE"""),5)</f>
        <v>5</v>
      </c>
      <c r="F308" s="2" t="str">
        <f ca="1">IFERROR(__xludf.DUMMYFUNCTION("""COMPUTED_VALUE"""),"Female")</f>
        <v>Female</v>
      </c>
      <c r="G308" s="2" t="b">
        <f ca="1">IFERROR(__xludf.DUMMYFUNCTION("""COMPUTED_VALUE"""),TRUE)</f>
        <v>1</v>
      </c>
    </row>
    <row r="309" spans="1:7" ht="12.5" x14ac:dyDescent="0.25">
      <c r="A309" s="2" t="str">
        <f ca="1">IFERROR(__xludf.DUMMYFUNCTION("""COMPUTED_VALUE"""),"Madison")</f>
        <v>Madison</v>
      </c>
      <c r="B309" s="2" t="str">
        <f ca="1">IFERROR(__xludf.DUMMYFUNCTION("""COMPUTED_VALUE"""),"Bohrer")</f>
        <v>Bohrer</v>
      </c>
      <c r="C309" s="2" t="str">
        <f ca="1">IFERROR(__xludf.DUMMYFUNCTION("""COMPUTED_VALUE"""),"#4 (Saturday,, 3:20 - 5 pm)")</f>
        <v>#4 (Saturday,, 3:20 - 5 pm)</v>
      </c>
      <c r="D309" s="2" t="str">
        <f ca="1">IFERROR(__xludf.DUMMYFUNCTION("""COMPUTED_VALUE"""),"St Francis")</f>
        <v>St Francis</v>
      </c>
      <c r="E309" s="2">
        <f ca="1">IFERROR(__xludf.DUMMYFUNCTION("""COMPUTED_VALUE"""),8)</f>
        <v>8</v>
      </c>
      <c r="F309" s="2" t="str">
        <f ca="1">IFERROR(__xludf.DUMMYFUNCTION("""COMPUTED_VALUE"""),"Female")</f>
        <v>Female</v>
      </c>
      <c r="G309" s="2"/>
    </row>
    <row r="310" spans="1:7" ht="12.5" x14ac:dyDescent="0.25">
      <c r="A310" s="2" t="str">
        <f ca="1">IFERROR(__xludf.DUMMYFUNCTION("""COMPUTED_VALUE"""),"Maia")</f>
        <v>Maia</v>
      </c>
      <c r="B310" s="2" t="str">
        <f ca="1">IFERROR(__xludf.DUMMYFUNCTION("""COMPUTED_VALUE"""),"Zapparolli")</f>
        <v>Zapparolli</v>
      </c>
      <c r="C310" s="2" t="str">
        <f ca="1">IFERROR(__xludf.DUMMYFUNCTION("""COMPUTED_VALUE"""),"#5 (Saturday, 5 - 6:40 pm)")</f>
        <v>#5 (Saturday, 5 - 6:40 pm)</v>
      </c>
      <c r="D310" s="2" t="str">
        <f ca="1">IFERROR(__xludf.DUMMYFUNCTION("""COMPUTED_VALUE"""),"Ann Richards")</f>
        <v>Ann Richards</v>
      </c>
      <c r="E310" s="2">
        <f ca="1">IFERROR(__xludf.DUMMYFUNCTION("""COMPUTED_VALUE"""),8)</f>
        <v>8</v>
      </c>
      <c r="F310" s="2" t="str">
        <f ca="1">IFERROR(__xludf.DUMMYFUNCTION("""COMPUTED_VALUE"""),"Female")</f>
        <v>Female</v>
      </c>
      <c r="G310" s="2"/>
    </row>
    <row r="311" spans="1:7" ht="12.5" x14ac:dyDescent="0.25">
      <c r="A311" s="2" t="str">
        <f ca="1">IFERROR(__xludf.DUMMYFUNCTION("""COMPUTED_VALUE"""),"Major")</f>
        <v>Major</v>
      </c>
      <c r="B311" s="2" t="str">
        <f ca="1">IFERROR(__xludf.DUMMYFUNCTION("""COMPUTED_VALUE"""),"Watkins")</f>
        <v>Watkins</v>
      </c>
      <c r="C311" s="2" t="str">
        <f ca="1">IFERROR(__xludf.DUMMYFUNCTION("""COMPUTED_VALUE"""),"#8 (Sunday, noon - 1:40 pm)")</f>
        <v>#8 (Sunday, noon - 1:40 pm)</v>
      </c>
      <c r="D311" s="2" t="str">
        <f ca="1">IFERROR(__xludf.DUMMYFUNCTION("""COMPUTED_VALUE"""),"Magellan")</f>
        <v>Magellan</v>
      </c>
      <c r="E311" s="2">
        <f ca="1">IFERROR(__xludf.DUMMYFUNCTION("""COMPUTED_VALUE"""),6)</f>
        <v>6</v>
      </c>
      <c r="F311" s="2" t="str">
        <f ca="1">IFERROR(__xludf.DUMMYFUNCTION("""COMPUTED_VALUE"""),"Male")</f>
        <v>Male</v>
      </c>
      <c r="G311" s="2" t="b">
        <f ca="1">IFERROR(__xludf.DUMMYFUNCTION("""COMPUTED_VALUE"""),TRUE)</f>
        <v>1</v>
      </c>
    </row>
    <row r="312" spans="1:7" ht="12.5" x14ac:dyDescent="0.25">
      <c r="A312" s="2" t="str">
        <f ca="1">IFERROR(__xludf.DUMMYFUNCTION("""COMPUTED_VALUE"""),"Marco")</f>
        <v>Marco</v>
      </c>
      <c r="B312" s="2" t="str">
        <f ca="1">IFERROR(__xludf.DUMMYFUNCTION("""COMPUTED_VALUE"""),"Campagna")</f>
        <v>Campagna</v>
      </c>
      <c r="C312" s="2" t="str">
        <f ca="1">IFERROR(__xludf.DUMMYFUNCTION("""COMPUTED_VALUE"""),"#5 (Saturday, 5 - 6:40 pm)")</f>
        <v>#5 (Saturday, 5 - 6:40 pm)</v>
      </c>
      <c r="D312" s="2" t="str">
        <f ca="1">IFERROR(__xludf.DUMMYFUNCTION("""COMPUTED_VALUE"""),"Kealing")</f>
        <v>Kealing</v>
      </c>
      <c r="E312" s="2">
        <f ca="1">IFERROR(__xludf.DUMMYFUNCTION("""COMPUTED_VALUE"""),7)</f>
        <v>7</v>
      </c>
      <c r="F312" s="2" t="str">
        <f ca="1">IFERROR(__xludf.DUMMYFUNCTION("""COMPUTED_VALUE"""),"Male")</f>
        <v>Male</v>
      </c>
      <c r="G312" s="2"/>
    </row>
    <row r="313" spans="1:7" ht="12.5" x14ac:dyDescent="0.25">
      <c r="A313" s="2" t="str">
        <f ca="1">IFERROR(__xludf.DUMMYFUNCTION("""COMPUTED_VALUE"""),"Margaret")</f>
        <v>Margaret</v>
      </c>
      <c r="B313" s="2" t="str">
        <f ca="1">IFERROR(__xludf.DUMMYFUNCTION("""COMPUTED_VALUE"""),"Marotta")</f>
        <v>Marotta</v>
      </c>
      <c r="C313" s="2" t="str">
        <f ca="1">IFERROR(__xludf.DUMMYFUNCTION("""COMPUTED_VALUE"""),"#9 (Sunday, 1:40 - 3:20 pm)")</f>
        <v>#9 (Sunday, 1:40 - 3:20 pm)</v>
      </c>
      <c r="D313" s="2" t="str">
        <f ca="1">IFERROR(__xludf.DUMMYFUNCTION("""COMPUTED_VALUE"""),"Lamar")</f>
        <v>Lamar</v>
      </c>
      <c r="E313" s="2">
        <f ca="1">IFERROR(__xludf.DUMMYFUNCTION("""COMPUTED_VALUE"""),6)</f>
        <v>6</v>
      </c>
      <c r="F313" s="2" t="str">
        <f ca="1">IFERROR(__xludf.DUMMYFUNCTION("""COMPUTED_VALUE"""),"Male")</f>
        <v>Male</v>
      </c>
      <c r="G313" s="2"/>
    </row>
    <row r="314" spans="1:7" ht="12.5" x14ac:dyDescent="0.25">
      <c r="A314" s="2" t="str">
        <f ca="1">IFERROR(__xludf.DUMMYFUNCTION("""COMPUTED_VALUE"""),"Margaret")</f>
        <v>Margaret</v>
      </c>
      <c r="B314" s="2" t="str">
        <f ca="1">IFERROR(__xludf.DUMMYFUNCTION("""COMPUTED_VALUE"""),"Thomason")</f>
        <v>Thomason</v>
      </c>
      <c r="C314" s="2" t="str">
        <f ca="1">IFERROR(__xludf.DUMMYFUNCTION("""COMPUTED_VALUE"""),"#3 (Saturday, 1:40 - 3:20 pm)")</f>
        <v>#3 (Saturday, 1:40 - 3:20 pm)</v>
      </c>
      <c r="D314" s="2" t="str">
        <f ca="1">IFERROR(__xludf.DUMMYFUNCTION("""COMPUTED_VALUE"""),"Brentwood")</f>
        <v>Brentwood</v>
      </c>
      <c r="E314" s="2">
        <f ca="1">IFERROR(__xludf.DUMMYFUNCTION("""COMPUTED_VALUE"""),5)</f>
        <v>5</v>
      </c>
      <c r="F314" s="2" t="str">
        <f ca="1">IFERROR(__xludf.DUMMYFUNCTION("""COMPUTED_VALUE"""),"Female")</f>
        <v>Female</v>
      </c>
      <c r="G314" s="2"/>
    </row>
    <row r="315" spans="1:7" ht="12.5" x14ac:dyDescent="0.25">
      <c r="A315" s="2" t="str">
        <f ca="1">IFERROR(__xludf.DUMMYFUNCTION("""COMPUTED_VALUE"""),"Margot")</f>
        <v>Margot</v>
      </c>
      <c r="B315" s="2" t="str">
        <f ca="1">IFERROR(__xludf.DUMMYFUNCTION("""COMPUTED_VALUE"""),"Jacobson")</f>
        <v>Jacobson</v>
      </c>
      <c r="C315" s="2" t="str">
        <f ca="1">IFERROR(__xludf.DUMMYFUNCTION("""COMPUTED_VALUE"""),"#3 (Saturday, 1:40 - 3:20 pm)")</f>
        <v>#3 (Saturday, 1:40 - 3:20 pm)</v>
      </c>
      <c r="D315" s="2" t="str">
        <f ca="1">IFERROR(__xludf.DUMMYFUNCTION("""COMPUTED_VALUE"""),"Highland Park")</f>
        <v>Highland Park</v>
      </c>
      <c r="E315" s="2">
        <f ca="1">IFERROR(__xludf.DUMMYFUNCTION("""COMPUTED_VALUE"""),5)</f>
        <v>5</v>
      </c>
      <c r="F315" s="2" t="str">
        <f ca="1">IFERROR(__xludf.DUMMYFUNCTION("""COMPUTED_VALUE"""),"Female")</f>
        <v>Female</v>
      </c>
      <c r="G315" s="2" t="b">
        <f ca="1">IFERROR(__xludf.DUMMYFUNCTION("""COMPUTED_VALUE"""),TRUE)</f>
        <v>1</v>
      </c>
    </row>
    <row r="316" spans="1:7" ht="12.5" x14ac:dyDescent="0.25">
      <c r="A316" s="2" t="str">
        <f ca="1">IFERROR(__xludf.DUMMYFUNCTION("""COMPUTED_VALUE"""),"Margot")</f>
        <v>Margot</v>
      </c>
      <c r="B316" s="2" t="str">
        <f ca="1">IFERROR(__xludf.DUMMYFUNCTION("""COMPUTED_VALUE"""),"Schumaker")</f>
        <v>Schumaker</v>
      </c>
      <c r="C316" s="2" t="str">
        <f ca="1">IFERROR(__xludf.DUMMYFUNCTION("""COMPUTED_VALUE"""),"#4 (Saturday, 3:20 - 5 pm)")</f>
        <v>#4 (Saturday, 3:20 - 5 pm)</v>
      </c>
      <c r="D316" s="2" t="str">
        <f ca="1">IFERROR(__xludf.DUMMYFUNCTION("""COMPUTED_VALUE"""),"Brentwood")</f>
        <v>Brentwood</v>
      </c>
      <c r="E316" s="2">
        <f ca="1">IFERROR(__xludf.DUMMYFUNCTION("""COMPUTED_VALUE"""),4)</f>
        <v>4</v>
      </c>
      <c r="F316" s="2" t="str">
        <f ca="1">IFERROR(__xludf.DUMMYFUNCTION("""COMPUTED_VALUE"""),"Female")</f>
        <v>Female</v>
      </c>
      <c r="G316" s="2" t="b">
        <f ca="1">IFERROR(__xludf.DUMMYFUNCTION("""COMPUTED_VALUE"""),TRUE)</f>
        <v>1</v>
      </c>
    </row>
    <row r="317" spans="1:7" ht="12.5" x14ac:dyDescent="0.25">
      <c r="A317" s="2" t="str">
        <f ca="1">IFERROR(__xludf.DUMMYFUNCTION("""COMPUTED_VALUE"""),"Mary")</f>
        <v>Mary</v>
      </c>
      <c r="B317" s="2" t="str">
        <f ca="1">IFERROR(__xludf.DUMMYFUNCTION("""COMPUTED_VALUE"""),"Claire Parchman")</f>
        <v>Claire Parchman</v>
      </c>
      <c r="C317" s="2" t="str">
        <f ca="1">IFERROR(__xludf.DUMMYFUNCTION("""COMPUTED_VALUE"""),"#5 (Saturday, 5 - 6:40 pm)")</f>
        <v>#5 (Saturday, 5 - 6:40 pm)</v>
      </c>
      <c r="D317" s="2" t="str">
        <f ca="1">IFERROR(__xludf.DUMMYFUNCTION("""COMPUTED_VALUE"""),"Lamar")</f>
        <v>Lamar</v>
      </c>
      <c r="E317" s="2">
        <f ca="1">IFERROR(__xludf.DUMMYFUNCTION("""COMPUTED_VALUE"""),6)</f>
        <v>6</v>
      </c>
      <c r="F317" s="2" t="str">
        <f ca="1">IFERROR(__xludf.DUMMYFUNCTION("""COMPUTED_VALUE"""),"Female")</f>
        <v>Female</v>
      </c>
      <c r="G317" s="2"/>
    </row>
    <row r="318" spans="1:7" ht="12.5" x14ac:dyDescent="0.25">
      <c r="A318" s="2" t="str">
        <f ca="1">IFERROR(__xludf.DUMMYFUNCTION("""COMPUTED_VALUE"""),"Mary")</f>
        <v>Mary</v>
      </c>
      <c r="B318" s="2" t="str">
        <f ca="1">IFERROR(__xludf.DUMMYFUNCTION("""COMPUTED_VALUE"""),"Norder")</f>
        <v>Norder</v>
      </c>
      <c r="C318" s="2" t="str">
        <f ca="1">IFERROR(__xludf.DUMMYFUNCTION("""COMPUTED_VALUE"""),"#9 (Sunday, 1:40 - 3:20 pm)")</f>
        <v>#9 (Sunday, 1:40 - 3:20 pm)</v>
      </c>
      <c r="D318" s="2" t="str">
        <f ca="1">IFERROR(__xludf.DUMMYFUNCTION("""COMPUTED_VALUE"""),"Magellan")</f>
        <v>Magellan</v>
      </c>
      <c r="E318" s="2">
        <f ca="1">IFERROR(__xludf.DUMMYFUNCTION("""COMPUTED_VALUE"""),6)</f>
        <v>6</v>
      </c>
      <c r="F318" s="2" t="str">
        <f ca="1">IFERROR(__xludf.DUMMYFUNCTION("""COMPUTED_VALUE"""),"Female")</f>
        <v>Female</v>
      </c>
      <c r="G318" s="2" t="b">
        <f ca="1">IFERROR(__xludf.DUMMYFUNCTION("""COMPUTED_VALUE"""),TRUE)</f>
        <v>1</v>
      </c>
    </row>
    <row r="319" spans="1:7" ht="12.5" x14ac:dyDescent="0.25">
      <c r="A319" s="2" t="str">
        <f ca="1">IFERROR(__xludf.DUMMYFUNCTION("""COMPUTED_VALUE"""),"Mateo")</f>
        <v>Mateo</v>
      </c>
      <c r="B319" s="2" t="str">
        <f ca="1">IFERROR(__xludf.DUMMYFUNCTION("""COMPUTED_VALUE"""),"Rodriguez")</f>
        <v>Rodriguez</v>
      </c>
      <c r="C319" s="2" t="str">
        <f ca="1">IFERROR(__xludf.DUMMYFUNCTION("""COMPUTED_VALUE"""),"#6 (Sunday, 8:40 - 10:20 am)")</f>
        <v>#6 (Sunday, 8:40 - 10:20 am)</v>
      </c>
      <c r="D319" s="2" t="str">
        <f ca="1">IFERROR(__xludf.DUMMYFUNCTION("""COMPUTED_VALUE"""),"Kealing")</f>
        <v>Kealing</v>
      </c>
      <c r="E319" s="2">
        <f ca="1">IFERROR(__xludf.DUMMYFUNCTION("""COMPUTED_VALUE"""),6)</f>
        <v>6</v>
      </c>
      <c r="F319" s="2" t="str">
        <f ca="1">IFERROR(__xludf.DUMMYFUNCTION("""COMPUTED_VALUE"""),"Male")</f>
        <v>Male</v>
      </c>
      <c r="G319" s="2"/>
    </row>
    <row r="320" spans="1:7" ht="12.5" x14ac:dyDescent="0.25">
      <c r="A320" s="2" t="str">
        <f ca="1">IFERROR(__xludf.DUMMYFUNCTION("""COMPUTED_VALUE"""),"Matthew")</f>
        <v>Matthew</v>
      </c>
      <c r="B320" s="2" t="str">
        <f ca="1">IFERROR(__xludf.DUMMYFUNCTION("""COMPUTED_VALUE"""),"Eaves")</f>
        <v>Eaves</v>
      </c>
      <c r="C320" s="2" t="str">
        <f ca="1">IFERROR(__xludf.DUMMYFUNCTION("""COMPUTED_VALUE"""),"#2 (Saturday, 12 - 1:40 pm)")</f>
        <v>#2 (Saturday, 12 - 1:40 pm)</v>
      </c>
      <c r="D320" s="2" t="str">
        <f ca="1">IFERROR(__xludf.DUMMYFUNCTION("""COMPUTED_VALUE"""),"Lamar")</f>
        <v>Lamar</v>
      </c>
      <c r="E320" s="2">
        <f ca="1">IFERROR(__xludf.DUMMYFUNCTION("""COMPUTED_VALUE"""),8)</f>
        <v>8</v>
      </c>
      <c r="F320" s="2" t="str">
        <f ca="1">IFERROR(__xludf.DUMMYFUNCTION("""COMPUTED_VALUE"""),"Male")</f>
        <v>Male</v>
      </c>
      <c r="G320" s="2"/>
    </row>
    <row r="321" spans="1:7" ht="12.5" x14ac:dyDescent="0.25">
      <c r="A321" s="2" t="str">
        <f ca="1">IFERROR(__xludf.DUMMYFUNCTION("""COMPUTED_VALUE"""),"Matthew")</f>
        <v>Matthew</v>
      </c>
      <c r="B321" s="2" t="str">
        <f ca="1">IFERROR(__xludf.DUMMYFUNCTION("""COMPUTED_VALUE"""),"Mccabe")</f>
        <v>Mccabe</v>
      </c>
      <c r="C321" s="2" t="str">
        <f ca="1">IFERROR(__xludf.DUMMYFUNCTION("""COMPUTED_VALUE"""),"#1 (Saturday, 10:20 am - 12)")</f>
        <v>#1 (Saturday, 10:20 am - 12)</v>
      </c>
      <c r="D321" s="2" t="str">
        <f ca="1">IFERROR(__xludf.DUMMYFUNCTION("""COMPUTED_VALUE"""),"McCallum")</f>
        <v>McCallum</v>
      </c>
      <c r="E321" s="2">
        <f ca="1">IFERROR(__xludf.DUMMYFUNCTION("""COMPUTED_VALUE"""),9)</f>
        <v>9</v>
      </c>
      <c r="F321" s="2" t="str">
        <f ca="1">IFERROR(__xludf.DUMMYFUNCTION("""COMPUTED_VALUE"""),"Male")</f>
        <v>Male</v>
      </c>
      <c r="G321" s="2"/>
    </row>
    <row r="322" spans="1:7" ht="12.5" x14ac:dyDescent="0.25">
      <c r="A322" s="2" t="str">
        <f ca="1">IFERROR(__xludf.DUMMYFUNCTION("""COMPUTED_VALUE"""),"Matthew")</f>
        <v>Matthew</v>
      </c>
      <c r="B322" s="2" t="str">
        <f ca="1">IFERROR(__xludf.DUMMYFUNCTION("""COMPUTED_VALUE"""),"Swaim")</f>
        <v>Swaim</v>
      </c>
      <c r="C322" s="2" t="str">
        <f ca="1">IFERROR(__xludf.DUMMYFUNCTION("""COMPUTED_VALUE"""),"#2 (Saturday, 12 - 1:40 pm)")</f>
        <v>#2 (Saturday, 12 - 1:40 pm)</v>
      </c>
      <c r="D322" s="2" t="str">
        <f ca="1">IFERROR(__xludf.DUMMYFUNCTION("""COMPUTED_VALUE"""),"Brentwood")</f>
        <v>Brentwood</v>
      </c>
      <c r="E322" s="2">
        <f ca="1">IFERROR(__xludf.DUMMYFUNCTION("""COMPUTED_VALUE"""),5)</f>
        <v>5</v>
      </c>
      <c r="F322" s="2" t="str">
        <f ca="1">IFERROR(__xludf.DUMMYFUNCTION("""COMPUTED_VALUE"""),"Male")</f>
        <v>Male</v>
      </c>
      <c r="G322" s="2" t="b">
        <f ca="1">IFERROR(__xludf.DUMMYFUNCTION("""COMPUTED_VALUE"""),TRUE)</f>
        <v>1</v>
      </c>
    </row>
    <row r="323" spans="1:7" ht="12.5" x14ac:dyDescent="0.25">
      <c r="A323" s="2" t="str">
        <f ca="1">IFERROR(__xludf.DUMMYFUNCTION("""COMPUTED_VALUE"""),"Max")</f>
        <v>Max</v>
      </c>
      <c r="B323" s="2" t="str">
        <f ca="1">IFERROR(__xludf.DUMMYFUNCTION("""COMPUTED_VALUE"""),"Oliver")</f>
        <v>Oliver</v>
      </c>
      <c r="C323" s="2" t="str">
        <f ca="1">IFERROR(__xludf.DUMMYFUNCTION("""COMPUTED_VALUE"""),"#5 (Saturday, 5 - 6:40 pm)")</f>
        <v>#5 (Saturday, 5 - 6:40 pm)</v>
      </c>
      <c r="D323" s="2" t="str">
        <f ca="1">IFERROR(__xludf.DUMMYFUNCTION("""COMPUTED_VALUE"""),"LASA")</f>
        <v>LASA</v>
      </c>
      <c r="E323" s="2">
        <f ca="1">IFERROR(__xludf.DUMMYFUNCTION("""COMPUTED_VALUE"""),11)</f>
        <v>11</v>
      </c>
      <c r="F323" s="2" t="str">
        <f ca="1">IFERROR(__xludf.DUMMYFUNCTION("""COMPUTED_VALUE"""),"Male")</f>
        <v>Male</v>
      </c>
      <c r="G323" s="2"/>
    </row>
    <row r="324" spans="1:7" ht="12.5" x14ac:dyDescent="0.25">
      <c r="A324" s="2" t="str">
        <f ca="1">IFERROR(__xludf.DUMMYFUNCTION("""COMPUTED_VALUE"""),"Maxwell")</f>
        <v>Maxwell</v>
      </c>
      <c r="B324" s="2" t="str">
        <f ca="1">IFERROR(__xludf.DUMMYFUNCTION("""COMPUTED_VALUE"""),"Bledsoe")</f>
        <v>Bledsoe</v>
      </c>
      <c r="C324" s="2" t="str">
        <f ca="1">IFERROR(__xludf.DUMMYFUNCTION("""COMPUTED_VALUE"""),"#9 (Sunday, 1:40 - 3:20 pm)")</f>
        <v>#9 (Sunday, 1:40 - 3:20 pm)</v>
      </c>
      <c r="D324" s="2" t="str">
        <f ca="1">IFERROR(__xludf.DUMMYFUNCTION("""COMPUTED_VALUE"""),"Lamar")</f>
        <v>Lamar</v>
      </c>
      <c r="E324" s="2">
        <f ca="1">IFERROR(__xludf.DUMMYFUNCTION("""COMPUTED_VALUE"""),7)</f>
        <v>7</v>
      </c>
      <c r="F324" s="2" t="str">
        <f ca="1">IFERROR(__xludf.DUMMYFUNCTION("""COMPUTED_VALUE"""),"Male")</f>
        <v>Male</v>
      </c>
      <c r="G324" s="2"/>
    </row>
    <row r="325" spans="1:7" ht="12.5" x14ac:dyDescent="0.25">
      <c r="A325" s="2" t="str">
        <f ca="1">IFERROR(__xludf.DUMMYFUNCTION("""COMPUTED_VALUE"""),"Maya")</f>
        <v>Maya</v>
      </c>
      <c r="B325" s="2" t="str">
        <f ca="1">IFERROR(__xludf.DUMMYFUNCTION("""COMPUTED_VALUE"""),"Berger")</f>
        <v>Berger</v>
      </c>
      <c r="C325" s="2" t="str">
        <f ca="1">IFERROR(__xludf.DUMMYFUNCTION("""COMPUTED_VALUE"""),"#6 (Sunday, 8:40 - 10:20 am)")</f>
        <v>#6 (Sunday, 8:40 - 10:20 am)</v>
      </c>
      <c r="D325" s="2" t="str">
        <f ca="1">IFERROR(__xludf.DUMMYFUNCTION("""COMPUTED_VALUE"""),"Ann Richards")</f>
        <v>Ann Richards</v>
      </c>
      <c r="E325" s="2">
        <f ca="1">IFERROR(__xludf.DUMMYFUNCTION("""COMPUTED_VALUE"""),9)</f>
        <v>9</v>
      </c>
      <c r="F325" s="2" t="str">
        <f ca="1">IFERROR(__xludf.DUMMYFUNCTION("""COMPUTED_VALUE"""),"Female")</f>
        <v>Female</v>
      </c>
      <c r="G325" s="2" t="b">
        <f ca="1">IFERROR(__xludf.DUMMYFUNCTION("""COMPUTED_VALUE"""),TRUE)</f>
        <v>1</v>
      </c>
    </row>
    <row r="326" spans="1:7" ht="12.5" x14ac:dyDescent="0.25">
      <c r="A326" s="2" t="str">
        <f ca="1">IFERROR(__xludf.DUMMYFUNCTION("""COMPUTED_VALUE"""),"Maylen")</f>
        <v>Maylen</v>
      </c>
      <c r="B326" s="2" t="str">
        <f ca="1">IFERROR(__xludf.DUMMYFUNCTION("""COMPUTED_VALUE"""),"Myers")</f>
        <v>Myers</v>
      </c>
      <c r="C326" s="2" t="str">
        <f ca="1">IFERROR(__xludf.DUMMYFUNCTION("""COMPUTED_VALUE"""),"#5 (Saturday, 5 - 6:40 pm)")</f>
        <v>#5 (Saturday, 5 - 6:40 pm)</v>
      </c>
      <c r="D326" s="2" t="str">
        <f ca="1">IFERROR(__xludf.DUMMYFUNCTION("""COMPUTED_VALUE"""),"Lamar")</f>
        <v>Lamar</v>
      </c>
      <c r="E326" s="2">
        <f ca="1">IFERROR(__xludf.DUMMYFUNCTION("""COMPUTED_VALUE"""),6)</f>
        <v>6</v>
      </c>
      <c r="F326" s="2" t="str">
        <f ca="1">IFERROR(__xludf.DUMMYFUNCTION("""COMPUTED_VALUE"""),"Male")</f>
        <v>Male</v>
      </c>
      <c r="G326" s="2" t="b">
        <f ca="1">IFERROR(__xludf.DUMMYFUNCTION("""COMPUTED_VALUE"""),TRUE)</f>
        <v>1</v>
      </c>
    </row>
    <row r="327" spans="1:7" ht="12.5" x14ac:dyDescent="0.25">
      <c r="A327" s="2" t="str">
        <f ca="1">IFERROR(__xludf.DUMMYFUNCTION("""COMPUTED_VALUE"""),"Melea")</f>
        <v>Melea</v>
      </c>
      <c r="B327" s="2" t="str">
        <f ca="1">IFERROR(__xludf.DUMMYFUNCTION("""COMPUTED_VALUE"""),"Carman")</f>
        <v>Carman</v>
      </c>
      <c r="C327" s="2" t="str">
        <f ca="1">IFERROR(__xludf.DUMMYFUNCTION("""COMPUTED_VALUE"""),"#1 (Saturday, 10:20 am - 12)")</f>
        <v>#1 (Saturday, 10:20 am - 12)</v>
      </c>
      <c r="D327" s="2" t="str">
        <f ca="1">IFERROR(__xludf.DUMMYFUNCTION("""COMPUTED_VALUE"""),"McCallum")</f>
        <v>McCallum</v>
      </c>
      <c r="E327" s="2">
        <f ca="1">IFERROR(__xludf.DUMMYFUNCTION("""COMPUTED_VALUE"""),12)</f>
        <v>12</v>
      </c>
      <c r="F327" s="2" t="str">
        <f ca="1">IFERROR(__xludf.DUMMYFUNCTION("""COMPUTED_VALUE"""),"Female")</f>
        <v>Female</v>
      </c>
      <c r="G327" s="2"/>
    </row>
    <row r="328" spans="1:7" ht="12.5" x14ac:dyDescent="0.25">
      <c r="A328" s="2" t="str">
        <f ca="1">IFERROR(__xludf.DUMMYFUNCTION("""COMPUTED_VALUE"""),"Melodi")</f>
        <v>Melodi</v>
      </c>
      <c r="B328" s="2" t="str">
        <f ca="1">IFERROR(__xludf.DUMMYFUNCTION("""COMPUTED_VALUE"""),"Alti")</f>
        <v>Alti</v>
      </c>
      <c r="C328" s="2" t="str">
        <f ca="1">IFERROR(__xludf.DUMMYFUNCTION("""COMPUTED_VALUE"""),"#4 (Saturday, 3:20 - 5 pm)")</f>
        <v>#4 (Saturday, 3:20 - 5 pm)</v>
      </c>
      <c r="D328" s="2" t="str">
        <f ca="1">IFERROR(__xludf.DUMMYFUNCTION("""COMPUTED_VALUE"""),"Kealing")</f>
        <v>Kealing</v>
      </c>
      <c r="E328" s="2">
        <f ca="1">IFERROR(__xludf.DUMMYFUNCTION("""COMPUTED_VALUE"""),7)</f>
        <v>7</v>
      </c>
      <c r="F328" s="2" t="str">
        <f ca="1">IFERROR(__xludf.DUMMYFUNCTION("""COMPUTED_VALUE"""),"Female")</f>
        <v>Female</v>
      </c>
      <c r="G328" s="2"/>
    </row>
    <row r="329" spans="1:7" ht="12.5" x14ac:dyDescent="0.25">
      <c r="A329" s="2" t="str">
        <f ca="1">IFERROR(__xludf.DUMMYFUNCTION("""COMPUTED_VALUE"""),"Mia")</f>
        <v>Mia</v>
      </c>
      <c r="B329" s="2" t="str">
        <f ca="1">IFERROR(__xludf.DUMMYFUNCTION("""COMPUTED_VALUE"""),"Alcorta")</f>
        <v>Alcorta</v>
      </c>
      <c r="C329" s="2" t="str">
        <f ca="1">IFERROR(__xludf.DUMMYFUNCTION("""COMPUTED_VALUE"""),"#8 (Sunday, noon - 1:40 pm)")</f>
        <v>#8 (Sunday, noon - 1:40 pm)</v>
      </c>
      <c r="D329" s="2" t="str">
        <f ca="1">IFERROR(__xludf.DUMMYFUNCTION("""COMPUTED_VALUE"""),"Lamar")</f>
        <v>Lamar</v>
      </c>
      <c r="E329" s="2">
        <f ca="1">IFERROR(__xludf.DUMMYFUNCTION("""COMPUTED_VALUE"""),6)</f>
        <v>6</v>
      </c>
      <c r="F329" s="2" t="str">
        <f ca="1">IFERROR(__xludf.DUMMYFUNCTION("""COMPUTED_VALUE"""),"Female")</f>
        <v>Female</v>
      </c>
      <c r="G329" s="2" t="b">
        <f ca="1">IFERROR(__xludf.DUMMYFUNCTION("""COMPUTED_VALUE"""),TRUE)</f>
        <v>1</v>
      </c>
    </row>
    <row r="330" spans="1:7" ht="12.5" x14ac:dyDescent="0.25">
      <c r="A330" s="2" t="str">
        <f ca="1">IFERROR(__xludf.DUMMYFUNCTION("""COMPUTED_VALUE"""),"Mia")</f>
        <v>Mia</v>
      </c>
      <c r="B330" s="2" t="str">
        <f ca="1">IFERROR(__xludf.DUMMYFUNCTION("""COMPUTED_VALUE"""),"Garcia")</f>
        <v>Garcia</v>
      </c>
      <c r="C330" s="2" t="str">
        <f ca="1">IFERROR(__xludf.DUMMYFUNCTION("""COMPUTED_VALUE"""),"#10 (Sunday, 3:20 - 5 pm)")</f>
        <v>#10 (Sunday, 3:20 - 5 pm)</v>
      </c>
      <c r="D330" s="2" t="str">
        <f ca="1">IFERROR(__xludf.DUMMYFUNCTION("""COMPUTED_VALUE"""),"Ann Richards")</f>
        <v>Ann Richards</v>
      </c>
      <c r="E330" s="2">
        <f ca="1">IFERROR(__xludf.DUMMYFUNCTION("""COMPUTED_VALUE"""),7)</f>
        <v>7</v>
      </c>
      <c r="F330" s="2" t="str">
        <f ca="1">IFERROR(__xludf.DUMMYFUNCTION("""COMPUTED_VALUE"""),"Female")</f>
        <v>Female</v>
      </c>
      <c r="G330" s="2" t="b">
        <f ca="1">IFERROR(__xludf.DUMMYFUNCTION("""COMPUTED_VALUE"""),TRUE)</f>
        <v>1</v>
      </c>
    </row>
    <row r="331" spans="1:7" ht="12.5" x14ac:dyDescent="0.25">
      <c r="A331" s="2" t="str">
        <f ca="1">IFERROR(__xludf.DUMMYFUNCTION("""COMPUTED_VALUE"""),"Mia")</f>
        <v>Mia</v>
      </c>
      <c r="B331" s="2" t="str">
        <f ca="1">IFERROR(__xludf.DUMMYFUNCTION("""COMPUTED_VALUE"""),"Paz")</f>
        <v>Paz</v>
      </c>
      <c r="C331" s="2" t="str">
        <f ca="1">IFERROR(__xludf.DUMMYFUNCTION("""COMPUTED_VALUE"""),"#6 (Sunday, 8:40 - 10:20 am)")</f>
        <v>#6 (Sunday, 8:40 - 10:20 am)</v>
      </c>
      <c r="D331" s="2" t="str">
        <f ca="1">IFERROR(__xludf.DUMMYFUNCTION("""COMPUTED_VALUE"""),"Ann Richards")</f>
        <v>Ann Richards</v>
      </c>
      <c r="E331" s="2">
        <f ca="1">IFERROR(__xludf.DUMMYFUNCTION("""COMPUTED_VALUE"""),7)</f>
        <v>7</v>
      </c>
      <c r="F331" s="2" t="str">
        <f ca="1">IFERROR(__xludf.DUMMYFUNCTION("""COMPUTED_VALUE"""),"Female")</f>
        <v>Female</v>
      </c>
      <c r="G331" s="2"/>
    </row>
    <row r="332" spans="1:7" ht="12.5" x14ac:dyDescent="0.25">
      <c r="A332" s="2" t="str">
        <f ca="1">IFERROR(__xludf.DUMMYFUNCTION("""COMPUTED_VALUE"""),"Mia")</f>
        <v>Mia</v>
      </c>
      <c r="B332" s="2" t="str">
        <f ca="1">IFERROR(__xludf.DUMMYFUNCTION("""COMPUTED_VALUE"""),"Ruiz")</f>
        <v>Ruiz</v>
      </c>
      <c r="C332" s="2" t="str">
        <f ca="1">IFERROR(__xludf.DUMMYFUNCTION("""COMPUTED_VALUE"""),"#1 (Saturday, 10:20 am - 12)")</f>
        <v>#1 (Saturday, 10:20 am - 12)</v>
      </c>
      <c r="D332" s="2" t="str">
        <f ca="1">IFERROR(__xludf.DUMMYFUNCTION("""COMPUTED_VALUE"""),"McCallum")</f>
        <v>McCallum</v>
      </c>
      <c r="E332" s="2">
        <f ca="1">IFERROR(__xludf.DUMMYFUNCTION("""COMPUTED_VALUE"""),9)</f>
        <v>9</v>
      </c>
      <c r="F332" s="2" t="str">
        <f ca="1">IFERROR(__xludf.DUMMYFUNCTION("""COMPUTED_VALUE"""),"Female")</f>
        <v>Female</v>
      </c>
      <c r="G332" s="2" t="b">
        <f ca="1">IFERROR(__xludf.DUMMYFUNCTION("""COMPUTED_VALUE"""),TRUE)</f>
        <v>1</v>
      </c>
    </row>
    <row r="333" spans="1:7" ht="12.5" x14ac:dyDescent="0.25">
      <c r="A333" s="2" t="str">
        <f ca="1">IFERROR(__xludf.DUMMYFUNCTION("""COMPUTED_VALUE"""),"Michael")</f>
        <v>Michael</v>
      </c>
      <c r="B333" s="2" t="str">
        <f ca="1">IFERROR(__xludf.DUMMYFUNCTION("""COMPUTED_VALUE"""),"McDermott")</f>
        <v>McDermott</v>
      </c>
      <c r="C333" s="2" t="str">
        <f ca="1">IFERROR(__xludf.DUMMYFUNCTION("""COMPUTED_VALUE"""),"#8 (Sunday, noon - 1:40 pm)")</f>
        <v>#8 (Sunday, noon - 1:40 pm)</v>
      </c>
      <c r="D333" s="2" t="str">
        <f ca="1">IFERROR(__xludf.DUMMYFUNCTION("""COMPUTED_VALUE"""),"Lamar")</f>
        <v>Lamar</v>
      </c>
      <c r="E333" s="2">
        <f ca="1">IFERROR(__xludf.DUMMYFUNCTION("""COMPUTED_VALUE"""),7)</f>
        <v>7</v>
      </c>
      <c r="F333" s="2" t="str">
        <f ca="1">IFERROR(__xludf.DUMMYFUNCTION("""COMPUTED_VALUE"""),"Male")</f>
        <v>Male</v>
      </c>
      <c r="G333" s="2"/>
    </row>
    <row r="334" spans="1:7" ht="12.5" x14ac:dyDescent="0.25">
      <c r="A334" s="2" t="str">
        <f ca="1">IFERROR(__xludf.DUMMYFUNCTION("""COMPUTED_VALUE"""),"Miles")</f>
        <v>Miles</v>
      </c>
      <c r="B334" s="2" t="str">
        <f ca="1">IFERROR(__xludf.DUMMYFUNCTION("""COMPUTED_VALUE"""),"Cunningham")</f>
        <v>Cunningham</v>
      </c>
      <c r="C334" s="2" t="str">
        <f ca="1">IFERROR(__xludf.DUMMYFUNCTION("""COMPUTED_VALUE"""),"#7 (Sunday, 10:20 am - noon)")</f>
        <v>#7 (Sunday, 10:20 am - noon)</v>
      </c>
      <c r="D334" s="2" t="str">
        <f ca="1">IFERROR(__xludf.DUMMYFUNCTION("""COMPUTED_VALUE"""),"Kealing")</f>
        <v>Kealing</v>
      </c>
      <c r="E334" s="2">
        <f ca="1">IFERROR(__xludf.DUMMYFUNCTION("""COMPUTED_VALUE"""),7)</f>
        <v>7</v>
      </c>
      <c r="F334" s="2" t="str">
        <f ca="1">IFERROR(__xludf.DUMMYFUNCTION("""COMPUTED_VALUE"""),"Male")</f>
        <v>Male</v>
      </c>
      <c r="G334" s="2"/>
    </row>
    <row r="335" spans="1:7" ht="12.5" x14ac:dyDescent="0.25">
      <c r="A335" s="2" t="str">
        <f ca="1">IFERROR(__xludf.DUMMYFUNCTION("""COMPUTED_VALUE"""),"Miles")</f>
        <v>Miles</v>
      </c>
      <c r="B335" s="2" t="str">
        <f ca="1">IFERROR(__xludf.DUMMYFUNCTION("""COMPUTED_VALUE"""),"Singler")</f>
        <v>Singler</v>
      </c>
      <c r="C335" s="2" t="str">
        <f ca="1">IFERROR(__xludf.DUMMYFUNCTION("""COMPUTED_VALUE"""),"#6 (Sunday, 8:40 - 10:20 am)")</f>
        <v>#6 (Sunday, 8:40 - 10:20 am)</v>
      </c>
      <c r="D335" s="2" t="str">
        <f ca="1">IFERROR(__xludf.DUMMYFUNCTION("""COMPUTED_VALUE"""),"LASA")</f>
        <v>LASA</v>
      </c>
      <c r="E335" s="2">
        <f ca="1">IFERROR(__xludf.DUMMYFUNCTION("""COMPUTED_VALUE"""),9)</f>
        <v>9</v>
      </c>
      <c r="F335" s="2" t="str">
        <f ca="1">IFERROR(__xludf.DUMMYFUNCTION("""COMPUTED_VALUE"""),"Male")</f>
        <v>Male</v>
      </c>
      <c r="G335" s="2" t="b">
        <f ca="1">IFERROR(__xludf.DUMMYFUNCTION("""COMPUTED_VALUE"""),TRUE)</f>
        <v>1</v>
      </c>
    </row>
    <row r="336" spans="1:7" ht="12.5" x14ac:dyDescent="0.25">
      <c r="A336" s="2" t="str">
        <f ca="1">IFERROR(__xludf.DUMMYFUNCTION("""COMPUTED_VALUE"""),"Miles")</f>
        <v>Miles</v>
      </c>
      <c r="B336" s="2" t="str">
        <f ca="1">IFERROR(__xludf.DUMMYFUNCTION("""COMPUTED_VALUE"""),"Trentham")</f>
        <v>Trentham</v>
      </c>
      <c r="C336" s="2" t="str">
        <f ca="1">IFERROR(__xludf.DUMMYFUNCTION("""COMPUTED_VALUE"""),"#8 (Sunday, noon - 1:40 pm)")</f>
        <v>#8 (Sunday, noon - 1:40 pm)</v>
      </c>
      <c r="D336" s="2" t="str">
        <f ca="1">IFERROR(__xludf.DUMMYFUNCTION("""COMPUTED_VALUE"""),"LASA")</f>
        <v>LASA</v>
      </c>
      <c r="E336" s="2">
        <f ca="1">IFERROR(__xludf.DUMMYFUNCTION("""COMPUTED_VALUE"""),11)</f>
        <v>11</v>
      </c>
      <c r="F336" s="2" t="str">
        <f ca="1">IFERROR(__xludf.DUMMYFUNCTION("""COMPUTED_VALUE"""),"Male")</f>
        <v>Male</v>
      </c>
      <c r="G336" s="2" t="b">
        <f ca="1">IFERROR(__xludf.DUMMYFUNCTION("""COMPUTED_VALUE"""),TRUE)</f>
        <v>1</v>
      </c>
    </row>
    <row r="337" spans="1:7" ht="12.5" x14ac:dyDescent="0.25">
      <c r="A337" s="2" t="str">
        <f ca="1">IFERROR(__xludf.DUMMYFUNCTION("""COMPUTED_VALUE"""),"Miles")</f>
        <v>Miles</v>
      </c>
      <c r="B337" s="2" t="str">
        <f ca="1">IFERROR(__xludf.DUMMYFUNCTION("""COMPUTED_VALUE"""),"Yeoman")</f>
        <v>Yeoman</v>
      </c>
      <c r="C337" s="2" t="str">
        <f ca="1">IFERROR(__xludf.DUMMYFUNCTION("""COMPUTED_VALUE"""),"#7 (Sunday, 10:20 am - noon)")</f>
        <v>#7 (Sunday, 10:20 am - noon)</v>
      </c>
      <c r="D337" s="2" t="str">
        <f ca="1">IFERROR(__xludf.DUMMYFUNCTION("""COMPUTED_VALUE"""),"Highland Park")</f>
        <v>Highland Park</v>
      </c>
      <c r="E337" s="2">
        <f ca="1">IFERROR(__xludf.DUMMYFUNCTION("""COMPUTED_VALUE"""),5)</f>
        <v>5</v>
      </c>
      <c r="F337" s="2" t="str">
        <f ca="1">IFERROR(__xludf.DUMMYFUNCTION("""COMPUTED_VALUE"""),"Male")</f>
        <v>Male</v>
      </c>
      <c r="G337" s="2" t="b">
        <f ca="1">IFERROR(__xludf.DUMMYFUNCTION("""COMPUTED_VALUE"""),TRUE)</f>
        <v>1</v>
      </c>
    </row>
    <row r="338" spans="1:7" ht="12.5" x14ac:dyDescent="0.25">
      <c r="A338" s="2" t="str">
        <f ca="1">IFERROR(__xludf.DUMMYFUNCTION("""COMPUTED_VALUE"""),"Milo")</f>
        <v>Milo</v>
      </c>
      <c r="B338" s="2" t="str">
        <f ca="1">IFERROR(__xludf.DUMMYFUNCTION("""COMPUTED_VALUE"""),"McHenry")</f>
        <v>McHenry</v>
      </c>
      <c r="C338" s="2" t="str">
        <f ca="1">IFERROR(__xludf.DUMMYFUNCTION("""COMPUTED_VALUE"""),"#6 (Sunday, 8:40 - 10:20 am)")</f>
        <v>#6 (Sunday, 8:40 - 10:20 am)</v>
      </c>
      <c r="D338" s="2" t="str">
        <f ca="1">IFERROR(__xludf.DUMMYFUNCTION("""COMPUTED_VALUE"""),"Lamar")</f>
        <v>Lamar</v>
      </c>
      <c r="E338" s="2">
        <f ca="1">IFERROR(__xludf.DUMMYFUNCTION("""COMPUTED_VALUE"""),6)</f>
        <v>6</v>
      </c>
      <c r="F338" s="2" t="str">
        <f ca="1">IFERROR(__xludf.DUMMYFUNCTION("""COMPUTED_VALUE"""),"Male")</f>
        <v>Male</v>
      </c>
      <c r="G338" s="2"/>
    </row>
    <row r="339" spans="1:7" ht="12.5" x14ac:dyDescent="0.25">
      <c r="A339" s="2" t="str">
        <f ca="1">IFERROR(__xludf.DUMMYFUNCTION("""COMPUTED_VALUE"""),"Mithra")</f>
        <v>Mithra</v>
      </c>
      <c r="B339" s="2" t="str">
        <f ca="1">IFERROR(__xludf.DUMMYFUNCTION("""COMPUTED_VALUE"""),"Krishnan")</f>
        <v>Krishnan</v>
      </c>
      <c r="C339" s="2" t="str">
        <f ca="1">IFERROR(__xludf.DUMMYFUNCTION("""COMPUTED_VALUE"""),"#7 (Sunday, 10:20 am - noon)")</f>
        <v>#7 (Sunday, 10:20 am - noon)</v>
      </c>
      <c r="D339" s="2" t="str">
        <f ca="1">IFERROR(__xludf.DUMMYFUNCTION("""COMPUTED_VALUE"""),"Kealing")</f>
        <v>Kealing</v>
      </c>
      <c r="E339" s="2">
        <f ca="1">IFERROR(__xludf.DUMMYFUNCTION("""COMPUTED_VALUE"""),6)</f>
        <v>6</v>
      </c>
      <c r="F339" s="2" t="str">
        <f ca="1">IFERROR(__xludf.DUMMYFUNCTION("""COMPUTED_VALUE"""),"Female")</f>
        <v>Female</v>
      </c>
      <c r="G339" s="2" t="b">
        <f ca="1">IFERROR(__xludf.DUMMYFUNCTION("""COMPUTED_VALUE"""),TRUE)</f>
        <v>1</v>
      </c>
    </row>
    <row r="340" spans="1:7" ht="12.5" x14ac:dyDescent="0.25">
      <c r="A340" s="2" t="str">
        <f ca="1">IFERROR(__xludf.DUMMYFUNCTION("""COMPUTED_VALUE"""),"Morgan")</f>
        <v>Morgan</v>
      </c>
      <c r="B340" s="2" t="str">
        <f ca="1">IFERROR(__xludf.DUMMYFUNCTION("""COMPUTED_VALUE"""),"Costello")</f>
        <v>Costello</v>
      </c>
      <c r="C340" s="2" t="str">
        <f ca="1">IFERROR(__xludf.DUMMYFUNCTION("""COMPUTED_VALUE"""),"#2 (Saturday, 12 - 1:40 pm)")</f>
        <v>#2 (Saturday, 12 - 1:40 pm)</v>
      </c>
      <c r="D340" s="2" t="str">
        <f ca="1">IFERROR(__xludf.DUMMYFUNCTION("""COMPUTED_VALUE"""),"LASA")</f>
        <v>LASA</v>
      </c>
      <c r="E340" s="2">
        <f ca="1">IFERROR(__xludf.DUMMYFUNCTION("""COMPUTED_VALUE"""),9)</f>
        <v>9</v>
      </c>
      <c r="F340" s="2" t="str">
        <f ca="1">IFERROR(__xludf.DUMMYFUNCTION("""COMPUTED_VALUE"""),"Female")</f>
        <v>Female</v>
      </c>
      <c r="G340" s="2"/>
    </row>
    <row r="341" spans="1:7" ht="12.5" x14ac:dyDescent="0.25">
      <c r="A341" s="2" t="str">
        <f ca="1">IFERROR(__xludf.DUMMYFUNCTION("""COMPUTED_VALUE"""),"Nalo")</f>
        <v>Nalo</v>
      </c>
      <c r="B341" s="2" t="str">
        <f ca="1">IFERROR(__xludf.DUMMYFUNCTION("""COMPUTED_VALUE"""),"Bendinelli")</f>
        <v>Bendinelli</v>
      </c>
      <c r="C341" s="2" t="str">
        <f ca="1">IFERROR(__xludf.DUMMYFUNCTION("""COMPUTED_VALUE"""),"#5 (Saturday, 5 - 6:40 pm)")</f>
        <v>#5 (Saturday, 5 - 6:40 pm)</v>
      </c>
      <c r="D341" s="2" t="str">
        <f ca="1">IFERROR(__xludf.DUMMYFUNCTION("""COMPUTED_VALUE"""),"Lamar")</f>
        <v>Lamar</v>
      </c>
      <c r="E341" s="2">
        <f ca="1">IFERROR(__xludf.DUMMYFUNCTION("""COMPUTED_VALUE"""),6)</f>
        <v>6</v>
      </c>
      <c r="F341" s="2" t="str">
        <f ca="1">IFERROR(__xludf.DUMMYFUNCTION("""COMPUTED_VALUE"""),"Male")</f>
        <v>Male</v>
      </c>
      <c r="G341" s="2" t="b">
        <f ca="1">IFERROR(__xludf.DUMMYFUNCTION("""COMPUTED_VALUE"""),TRUE)</f>
        <v>1</v>
      </c>
    </row>
    <row r="342" spans="1:7" ht="12.5" x14ac:dyDescent="0.25">
      <c r="A342" s="2" t="str">
        <f ca="1">IFERROR(__xludf.DUMMYFUNCTION("""COMPUTED_VALUE"""),"Nellie")</f>
        <v>Nellie</v>
      </c>
      <c r="B342" s="2" t="str">
        <f ca="1">IFERROR(__xludf.DUMMYFUNCTION("""COMPUTED_VALUE"""),"Quist")</f>
        <v>Quist</v>
      </c>
      <c r="C342" s="2" t="str">
        <f ca="1">IFERROR(__xludf.DUMMYFUNCTION("""COMPUTED_VALUE"""),"#10 (Sunday, 3:20 - 5 pm)")</f>
        <v>#10 (Sunday, 3:20 - 5 pm)</v>
      </c>
      <c r="D342" s="2" t="str">
        <f ca="1">IFERROR(__xludf.DUMMYFUNCTION("""COMPUTED_VALUE"""),"Highland Park")</f>
        <v>Highland Park</v>
      </c>
      <c r="E342" s="2">
        <f ca="1">IFERROR(__xludf.DUMMYFUNCTION("""COMPUTED_VALUE"""),5)</f>
        <v>5</v>
      </c>
      <c r="F342" s="2" t="str">
        <f ca="1">IFERROR(__xludf.DUMMYFUNCTION("""COMPUTED_VALUE"""),"Female")</f>
        <v>Female</v>
      </c>
      <c r="G342" s="2" t="b">
        <f ca="1">IFERROR(__xludf.DUMMYFUNCTION("""COMPUTED_VALUE"""),TRUE)</f>
        <v>1</v>
      </c>
    </row>
    <row r="343" spans="1:7" ht="12.5" x14ac:dyDescent="0.25">
      <c r="A343" s="2" t="str">
        <f ca="1">IFERROR(__xludf.DUMMYFUNCTION("""COMPUTED_VALUE"""),"Nicholas")</f>
        <v>Nicholas</v>
      </c>
      <c r="B343" s="2" t="str">
        <f ca="1">IFERROR(__xludf.DUMMYFUNCTION("""COMPUTED_VALUE"""),"Schaefer")</f>
        <v>Schaefer</v>
      </c>
      <c r="C343" s="2" t="str">
        <f ca="1">IFERROR(__xludf.DUMMYFUNCTION("""COMPUTED_VALUE"""),"#10 (Sunday, 3:20 - 5 pm)")</f>
        <v>#10 (Sunday, 3:20 - 5 pm)</v>
      </c>
      <c r="D343" s="2" t="str">
        <f ca="1">IFERROR(__xludf.DUMMYFUNCTION("""COMPUTED_VALUE"""),"Magellan")</f>
        <v>Magellan</v>
      </c>
      <c r="E343" s="2">
        <f ca="1">IFERROR(__xludf.DUMMYFUNCTION("""COMPUTED_VALUE"""),6)</f>
        <v>6</v>
      </c>
      <c r="F343" s="2" t="str">
        <f ca="1">IFERROR(__xludf.DUMMYFUNCTION("""COMPUTED_VALUE"""),"Male")</f>
        <v>Male</v>
      </c>
      <c r="G343" s="2" t="b">
        <f ca="1">IFERROR(__xludf.DUMMYFUNCTION("""COMPUTED_VALUE"""),TRUE)</f>
        <v>1</v>
      </c>
    </row>
    <row r="344" spans="1:7" ht="12.5" x14ac:dyDescent="0.25">
      <c r="A344" s="2" t="str">
        <f ca="1">IFERROR(__xludf.DUMMYFUNCTION("""COMPUTED_VALUE"""),"Nico")</f>
        <v>Nico</v>
      </c>
      <c r="B344" s="2" t="str">
        <f ca="1">IFERROR(__xludf.DUMMYFUNCTION("""COMPUTED_VALUE"""),"Alcorta")</f>
        <v>Alcorta</v>
      </c>
      <c r="C344" s="2" t="str">
        <f ca="1">IFERROR(__xludf.DUMMYFUNCTION("""COMPUTED_VALUE"""),"#7 (Sunday, 10:20 am - noon)")</f>
        <v>#7 (Sunday, 10:20 am - noon)</v>
      </c>
      <c r="D344" s="2" t="str">
        <f ca="1">IFERROR(__xludf.DUMMYFUNCTION("""COMPUTED_VALUE"""),"Kealing")</f>
        <v>Kealing</v>
      </c>
      <c r="E344" s="2">
        <f ca="1">IFERROR(__xludf.DUMMYFUNCTION("""COMPUTED_VALUE"""),8)</f>
        <v>8</v>
      </c>
      <c r="F344" s="2" t="str">
        <f ca="1">IFERROR(__xludf.DUMMYFUNCTION("""COMPUTED_VALUE"""),"Male")</f>
        <v>Male</v>
      </c>
      <c r="G344" s="2"/>
    </row>
    <row r="345" spans="1:7" ht="12.5" x14ac:dyDescent="0.25">
      <c r="A345" s="2" t="str">
        <f ca="1">IFERROR(__xludf.DUMMYFUNCTION("""COMPUTED_VALUE"""),"Nico")</f>
        <v>Nico</v>
      </c>
      <c r="B345" s="2" t="str">
        <f ca="1">IFERROR(__xludf.DUMMYFUNCTION("""COMPUTED_VALUE"""),"Volluz")</f>
        <v>Volluz</v>
      </c>
      <c r="C345" s="2" t="str">
        <f ca="1">IFERROR(__xludf.DUMMYFUNCTION("""COMPUTED_VALUE"""),"#8 (Sunday, noon - 1:40 pm)")</f>
        <v>#8 (Sunday, noon - 1:40 pm)</v>
      </c>
      <c r="D345" s="2" t="str">
        <f ca="1">IFERROR(__xludf.DUMMYFUNCTION("""COMPUTED_VALUE"""),"McCallum")</f>
        <v>McCallum</v>
      </c>
      <c r="E345" s="2">
        <f ca="1">IFERROR(__xludf.DUMMYFUNCTION("""COMPUTED_VALUE"""),10)</f>
        <v>10</v>
      </c>
      <c r="F345" s="2" t="str">
        <f ca="1">IFERROR(__xludf.DUMMYFUNCTION("""COMPUTED_VALUE"""),"Male")</f>
        <v>Male</v>
      </c>
      <c r="G345" s="2"/>
    </row>
    <row r="346" spans="1:7" ht="12.5" x14ac:dyDescent="0.25">
      <c r="A346" s="2" t="str">
        <f ca="1">IFERROR(__xludf.DUMMYFUNCTION("""COMPUTED_VALUE"""),"Nikhita")</f>
        <v>Nikhita</v>
      </c>
      <c r="B346" s="2" t="str">
        <f ca="1">IFERROR(__xludf.DUMMYFUNCTION("""COMPUTED_VALUE"""),"Bruins")</f>
        <v>Bruins</v>
      </c>
      <c r="C346" s="2" t="str">
        <f ca="1">IFERROR(__xludf.DUMMYFUNCTION("""COMPUTED_VALUE"""),"#6 (Sunday, 8:40 - 10:20 am)")</f>
        <v>#6 (Sunday, 8:40 - 10:20 am)</v>
      </c>
      <c r="D346" s="2" t="str">
        <f ca="1">IFERROR(__xludf.DUMMYFUNCTION("""COMPUTED_VALUE"""),"St Francis")</f>
        <v>St Francis</v>
      </c>
      <c r="E346" s="2">
        <f ca="1">IFERROR(__xludf.DUMMYFUNCTION("""COMPUTED_VALUE"""),6)</f>
        <v>6</v>
      </c>
      <c r="F346" s="2" t="str">
        <f ca="1">IFERROR(__xludf.DUMMYFUNCTION("""COMPUTED_VALUE"""),"Female")</f>
        <v>Female</v>
      </c>
      <c r="G346" s="2" t="b">
        <f ca="1">IFERROR(__xludf.DUMMYFUNCTION("""COMPUTED_VALUE"""),TRUE)</f>
        <v>1</v>
      </c>
    </row>
    <row r="347" spans="1:7" ht="12.5" x14ac:dyDescent="0.25">
      <c r="A347" s="2" t="str">
        <f ca="1">IFERROR(__xludf.DUMMYFUNCTION("""COMPUTED_VALUE"""),"Niko")</f>
        <v>Niko</v>
      </c>
      <c r="B347" s="2" t="str">
        <f ca="1">IFERROR(__xludf.DUMMYFUNCTION("""COMPUTED_VALUE"""),"Koli")</f>
        <v>Koli</v>
      </c>
      <c r="C347" s="2" t="str">
        <f ca="1">IFERROR(__xludf.DUMMYFUNCTION("""COMPUTED_VALUE"""),"#6 (Sunday, 8:40 - 10:20 am)")</f>
        <v>#6 (Sunday, 8:40 - 10:20 am)</v>
      </c>
      <c r="D347" s="2" t="str">
        <f ca="1">IFERROR(__xludf.DUMMYFUNCTION("""COMPUTED_VALUE"""),"Magellan")</f>
        <v>Magellan</v>
      </c>
      <c r="E347" s="2">
        <f ca="1">IFERROR(__xludf.DUMMYFUNCTION("""COMPUTED_VALUE"""),6)</f>
        <v>6</v>
      </c>
      <c r="F347" s="2" t="str">
        <f ca="1">IFERROR(__xludf.DUMMYFUNCTION("""COMPUTED_VALUE"""),"Male")</f>
        <v>Male</v>
      </c>
      <c r="G347" s="2" t="b">
        <f ca="1">IFERROR(__xludf.DUMMYFUNCTION("""COMPUTED_VALUE"""),TRUE)</f>
        <v>1</v>
      </c>
    </row>
    <row r="348" spans="1:7" ht="12.5" x14ac:dyDescent="0.25">
      <c r="A348" s="2" t="str">
        <f ca="1">IFERROR(__xludf.DUMMYFUNCTION("""COMPUTED_VALUE"""),"Niko")</f>
        <v>Niko</v>
      </c>
      <c r="B348" s="2" t="str">
        <f ca="1">IFERROR(__xludf.DUMMYFUNCTION("""COMPUTED_VALUE"""),"Vega")</f>
        <v>Vega</v>
      </c>
      <c r="C348" s="2" t="str">
        <f ca="1">IFERROR(__xludf.DUMMYFUNCTION("""COMPUTED_VALUE"""),"#1 (Saturday, 10:20 am - 12)")</f>
        <v>#1 (Saturday, 10:20 am - 12)</v>
      </c>
      <c r="D348" s="2" t="str">
        <f ca="1">IFERROR(__xludf.DUMMYFUNCTION("""COMPUTED_VALUE"""),"McCallum")</f>
        <v>McCallum</v>
      </c>
      <c r="E348" s="2">
        <f ca="1">IFERROR(__xludf.DUMMYFUNCTION("""COMPUTED_VALUE"""),11)</f>
        <v>11</v>
      </c>
      <c r="F348" s="2" t="str">
        <f ca="1">IFERROR(__xludf.DUMMYFUNCTION("""COMPUTED_VALUE"""),"Male")</f>
        <v>Male</v>
      </c>
      <c r="G348" s="2"/>
    </row>
    <row r="349" spans="1:7" ht="12.5" x14ac:dyDescent="0.25">
      <c r="A349" s="2" t="str">
        <f ca="1">IFERROR(__xludf.DUMMYFUNCTION("""COMPUTED_VALUE"""),"Nina")</f>
        <v>Nina</v>
      </c>
      <c r="B349" s="2" t="str">
        <f ca="1">IFERROR(__xludf.DUMMYFUNCTION("""COMPUTED_VALUE"""),"Fedyszyn")</f>
        <v>Fedyszyn</v>
      </c>
      <c r="C349" s="2" t="str">
        <f ca="1">IFERROR(__xludf.DUMMYFUNCTION("""COMPUTED_VALUE"""),"#7 (Sunday, 10:20 am - noon)")</f>
        <v>#7 (Sunday, 10:20 am - noon)</v>
      </c>
      <c r="D349" s="2" t="str">
        <f ca="1">IFERROR(__xludf.DUMMYFUNCTION("""COMPUTED_VALUE"""),"Ann Richards")</f>
        <v>Ann Richards</v>
      </c>
      <c r="E349" s="2">
        <f ca="1">IFERROR(__xludf.DUMMYFUNCTION("""COMPUTED_VALUE"""),8)</f>
        <v>8</v>
      </c>
      <c r="F349" s="2" t="str">
        <f ca="1">IFERROR(__xludf.DUMMYFUNCTION("""COMPUTED_VALUE"""),"Female")</f>
        <v>Female</v>
      </c>
      <c r="G349" s="2"/>
    </row>
    <row r="350" spans="1:7" ht="12.5" x14ac:dyDescent="0.25">
      <c r="A350" s="2" t="str">
        <f ca="1">IFERROR(__xludf.DUMMYFUNCTION("""COMPUTED_VALUE"""),"Noelle")</f>
        <v>Noelle</v>
      </c>
      <c r="B350" s="2" t="str">
        <f ca="1">IFERROR(__xludf.DUMMYFUNCTION("""COMPUTED_VALUE"""),"Rodriguez")</f>
        <v>Rodriguez</v>
      </c>
      <c r="C350" s="2" t="str">
        <f ca="1">IFERROR(__xludf.DUMMYFUNCTION("""COMPUTED_VALUE"""),"#6 (Sunday, 8:40 - 10:20 am)")</f>
        <v>#6 (Sunday, 8:40 - 10:20 am)</v>
      </c>
      <c r="D350" s="2" t="str">
        <f ca="1">IFERROR(__xludf.DUMMYFUNCTION("""COMPUTED_VALUE"""),"Highland Park")</f>
        <v>Highland Park</v>
      </c>
      <c r="E350" s="2">
        <f ca="1">IFERROR(__xludf.DUMMYFUNCTION("""COMPUTED_VALUE"""),5)</f>
        <v>5</v>
      </c>
      <c r="F350" s="2" t="str">
        <f ca="1">IFERROR(__xludf.DUMMYFUNCTION("""COMPUTED_VALUE"""),"Female")</f>
        <v>Female</v>
      </c>
      <c r="G350" s="2" t="b">
        <f ca="1">IFERROR(__xludf.DUMMYFUNCTION("""COMPUTED_VALUE"""),TRUE)</f>
        <v>1</v>
      </c>
    </row>
    <row r="351" spans="1:7" ht="12.5" x14ac:dyDescent="0.25">
      <c r="A351" s="2" t="str">
        <f ca="1">IFERROR(__xludf.DUMMYFUNCTION("""COMPUTED_VALUE"""),"Norah")</f>
        <v>Norah</v>
      </c>
      <c r="B351" s="2" t="str">
        <f ca="1">IFERROR(__xludf.DUMMYFUNCTION("""COMPUTED_VALUE"""),"Young")</f>
        <v>Young</v>
      </c>
      <c r="C351" s="2" t="str">
        <f ca="1">IFERROR(__xludf.DUMMYFUNCTION("""COMPUTED_VALUE"""),"#6 (Sunday, 8:40 - 10:20 am)")</f>
        <v>#6 (Sunday, 8:40 - 10:20 am)</v>
      </c>
      <c r="D351" s="2" t="str">
        <f ca="1">IFERROR(__xludf.DUMMYFUNCTION("""COMPUTED_VALUE"""),"Ann Richards")</f>
        <v>Ann Richards</v>
      </c>
      <c r="E351" s="2">
        <f ca="1">IFERROR(__xludf.DUMMYFUNCTION("""COMPUTED_VALUE"""),8)</f>
        <v>8</v>
      </c>
      <c r="F351" s="2" t="str">
        <f ca="1">IFERROR(__xludf.DUMMYFUNCTION("""COMPUTED_VALUE"""),"Female")</f>
        <v>Female</v>
      </c>
      <c r="G351" s="2"/>
    </row>
    <row r="352" spans="1:7" ht="12.5" x14ac:dyDescent="0.25">
      <c r="A352" s="2" t="str">
        <f ca="1">IFERROR(__xludf.DUMMYFUNCTION("""COMPUTED_VALUE"""),"Ogden")</f>
        <v>Ogden</v>
      </c>
      <c r="B352" s="2" t="str">
        <f ca="1">IFERROR(__xludf.DUMMYFUNCTION("""COMPUTED_VALUE"""),"Wyman")</f>
        <v>Wyman</v>
      </c>
      <c r="C352" s="2" t="str">
        <f ca="1">IFERROR(__xludf.DUMMYFUNCTION("""COMPUTED_VALUE"""),"#3 (Saturday, 1:40 - 3:20 pm)")</f>
        <v>#3 (Saturday, 1:40 - 3:20 pm)</v>
      </c>
      <c r="D352" s="2" t="str">
        <f ca="1">IFERROR(__xludf.DUMMYFUNCTION("""COMPUTED_VALUE"""),"Lamar")</f>
        <v>Lamar</v>
      </c>
      <c r="E352" s="2">
        <f ca="1">IFERROR(__xludf.DUMMYFUNCTION("""COMPUTED_VALUE"""),6)</f>
        <v>6</v>
      </c>
      <c r="F352" s="2" t="str">
        <f ca="1">IFERROR(__xludf.DUMMYFUNCTION("""COMPUTED_VALUE"""),"Male")</f>
        <v>Male</v>
      </c>
      <c r="G352" s="2" t="b">
        <f ca="1">IFERROR(__xludf.DUMMYFUNCTION("""COMPUTED_VALUE"""),TRUE)</f>
        <v>1</v>
      </c>
    </row>
    <row r="353" spans="1:7" ht="12.5" x14ac:dyDescent="0.25">
      <c r="A353" s="2" t="str">
        <f ca="1">IFERROR(__xludf.DUMMYFUNCTION("""COMPUTED_VALUE"""),"Oliver")</f>
        <v>Oliver</v>
      </c>
      <c r="B353" s="2" t="str">
        <f ca="1">IFERROR(__xludf.DUMMYFUNCTION("""COMPUTED_VALUE"""),"Bradbury-Flores")</f>
        <v>Bradbury-Flores</v>
      </c>
      <c r="C353" s="2" t="str">
        <f ca="1">IFERROR(__xludf.DUMMYFUNCTION("""COMPUTED_VALUE"""),"#1 (Saturday, 10:20 am - 12)")</f>
        <v>#1 (Saturday, 10:20 am - 12)</v>
      </c>
      <c r="D353" s="2" t="str">
        <f ca="1">IFERROR(__xludf.DUMMYFUNCTION("""COMPUTED_VALUE"""),"McCallum")</f>
        <v>McCallum</v>
      </c>
      <c r="E353" s="2">
        <f ca="1">IFERROR(__xludf.DUMMYFUNCTION("""COMPUTED_VALUE"""),10)</f>
        <v>10</v>
      </c>
      <c r="F353" s="2" t="str">
        <f ca="1">IFERROR(__xludf.DUMMYFUNCTION("""COMPUTED_VALUE"""),"Male")</f>
        <v>Male</v>
      </c>
      <c r="G353" s="2"/>
    </row>
    <row r="354" spans="1:7" ht="12.5" x14ac:dyDescent="0.25">
      <c r="A354" s="2" t="str">
        <f ca="1">IFERROR(__xludf.DUMMYFUNCTION("""COMPUTED_VALUE"""),"Oliver")</f>
        <v>Oliver</v>
      </c>
      <c r="B354" s="2" t="str">
        <f ca="1">IFERROR(__xludf.DUMMYFUNCTION("""COMPUTED_VALUE"""),"Lovan")</f>
        <v>Lovan</v>
      </c>
      <c r="C354" s="2" t="str">
        <f ca="1">IFERROR(__xludf.DUMMYFUNCTION("""COMPUTED_VALUE"""),"#9 (Sunday, 1:40 - 3:20 pm)")</f>
        <v>#9 (Sunday, 1:40 - 3:20 pm)</v>
      </c>
      <c r="D354" s="2" t="str">
        <f ca="1">IFERROR(__xludf.DUMMYFUNCTION("""COMPUTED_VALUE"""),"Highland Park")</f>
        <v>Highland Park</v>
      </c>
      <c r="E354" s="2">
        <f ca="1">IFERROR(__xludf.DUMMYFUNCTION("""COMPUTED_VALUE"""),5)</f>
        <v>5</v>
      </c>
      <c r="F354" s="2" t="str">
        <f ca="1">IFERROR(__xludf.DUMMYFUNCTION("""COMPUTED_VALUE"""),"Male")</f>
        <v>Male</v>
      </c>
      <c r="G354" s="2" t="b">
        <f ca="1">IFERROR(__xludf.DUMMYFUNCTION("""COMPUTED_VALUE"""),TRUE)</f>
        <v>1</v>
      </c>
    </row>
    <row r="355" spans="1:7" ht="12.5" x14ac:dyDescent="0.25">
      <c r="A355" s="2" t="str">
        <f ca="1">IFERROR(__xludf.DUMMYFUNCTION("""COMPUTED_VALUE"""),"Oliver")</f>
        <v>Oliver</v>
      </c>
      <c r="B355" s="2" t="str">
        <f ca="1">IFERROR(__xludf.DUMMYFUNCTION("""COMPUTED_VALUE"""),"Magic")</f>
        <v>Magic</v>
      </c>
      <c r="C355" s="2" t="str">
        <f ca="1">IFERROR(__xludf.DUMMYFUNCTION("""COMPUTED_VALUE"""),"#10 (Sunday, 3:20 - 5 pm)")</f>
        <v>#10 (Sunday, 3:20 - 5 pm)</v>
      </c>
      <c r="D355" s="2" t="str">
        <f ca="1">IFERROR(__xludf.DUMMYFUNCTION("""COMPUTED_VALUE"""),"Kealing")</f>
        <v>Kealing</v>
      </c>
      <c r="E355" s="2">
        <f ca="1">IFERROR(__xludf.DUMMYFUNCTION("""COMPUTED_VALUE"""),7)</f>
        <v>7</v>
      </c>
      <c r="F355" s="2" t="str">
        <f ca="1">IFERROR(__xludf.DUMMYFUNCTION("""COMPUTED_VALUE"""),"Male")</f>
        <v>Male</v>
      </c>
      <c r="G355" s="2"/>
    </row>
    <row r="356" spans="1:7" ht="12.5" x14ac:dyDescent="0.25">
      <c r="A356" s="2" t="str">
        <f ca="1">IFERROR(__xludf.DUMMYFUNCTION("""COMPUTED_VALUE"""),"Oliver")</f>
        <v>Oliver</v>
      </c>
      <c r="B356" s="2" t="str">
        <f ca="1">IFERROR(__xludf.DUMMYFUNCTION("""COMPUTED_VALUE"""),"Nelson")</f>
        <v>Nelson</v>
      </c>
      <c r="C356" s="2" t="str">
        <f ca="1">IFERROR(__xludf.DUMMYFUNCTION("""COMPUTED_VALUE"""),"#5 (Saturday, 5 - 6:40 pm)")</f>
        <v>#5 (Saturday, 5 - 6:40 pm)</v>
      </c>
      <c r="D356" s="2" t="str">
        <f ca="1">IFERROR(__xludf.DUMMYFUNCTION("""COMPUTED_VALUE"""),"LASA")</f>
        <v>LASA</v>
      </c>
      <c r="E356" s="2">
        <f ca="1">IFERROR(__xludf.DUMMYFUNCTION("""COMPUTED_VALUE"""),10)</f>
        <v>10</v>
      </c>
      <c r="F356" s="2" t="str">
        <f ca="1">IFERROR(__xludf.DUMMYFUNCTION("""COMPUTED_VALUE"""),"Male")</f>
        <v>Male</v>
      </c>
      <c r="G356" s="2"/>
    </row>
    <row r="357" spans="1:7" ht="12.5" x14ac:dyDescent="0.25">
      <c r="A357" s="2" t="str">
        <f ca="1">IFERROR(__xludf.DUMMYFUNCTION("""COMPUTED_VALUE"""),"Oliver")</f>
        <v>Oliver</v>
      </c>
      <c r="B357" s="2" t="str">
        <f ca="1">IFERROR(__xludf.DUMMYFUNCTION("""COMPUTED_VALUE"""),"Tally")</f>
        <v>Tally</v>
      </c>
      <c r="C357" s="2" t="str">
        <f ca="1">IFERROR(__xludf.DUMMYFUNCTION("""COMPUTED_VALUE"""),"#3 (Saturday, 1:40 - 3:20 pm)")</f>
        <v>#3 (Saturday, 1:40 - 3:20 pm)</v>
      </c>
      <c r="D357" s="2" t="str">
        <f ca="1">IFERROR(__xludf.DUMMYFUNCTION("""COMPUTED_VALUE"""),"Kealing")</f>
        <v>Kealing</v>
      </c>
      <c r="E357" s="2">
        <f ca="1">IFERROR(__xludf.DUMMYFUNCTION("""COMPUTED_VALUE"""),7)</f>
        <v>7</v>
      </c>
      <c r="F357" s="2" t="str">
        <f ca="1">IFERROR(__xludf.DUMMYFUNCTION("""COMPUTED_VALUE"""),"Male")</f>
        <v>Male</v>
      </c>
      <c r="G357" s="2"/>
    </row>
    <row r="358" spans="1:7" ht="12.5" x14ac:dyDescent="0.25">
      <c r="A358" s="2" t="str">
        <f ca="1">IFERROR(__xludf.DUMMYFUNCTION("""COMPUTED_VALUE"""),"Oliver")</f>
        <v>Oliver</v>
      </c>
      <c r="B358" s="2" t="str">
        <f ca="1">IFERROR(__xludf.DUMMYFUNCTION("""COMPUTED_VALUE"""),"Young")</f>
        <v>Young</v>
      </c>
      <c r="C358" s="2" t="str">
        <f ca="1">IFERROR(__xludf.DUMMYFUNCTION("""COMPUTED_VALUE"""),"#1 (Saturday, 10:20 am - 12)")</f>
        <v>#1 (Saturday, 10:20 am - 12)</v>
      </c>
      <c r="D358" s="2" t="str">
        <f ca="1">IFERROR(__xludf.DUMMYFUNCTION("""COMPUTED_VALUE"""),"McCallum")</f>
        <v>McCallum</v>
      </c>
      <c r="E358" s="2">
        <f ca="1">IFERROR(__xludf.DUMMYFUNCTION("""COMPUTED_VALUE"""),10)</f>
        <v>10</v>
      </c>
      <c r="F358" s="2" t="str">
        <f ca="1">IFERROR(__xludf.DUMMYFUNCTION("""COMPUTED_VALUE"""),"Male")</f>
        <v>Male</v>
      </c>
      <c r="G358" s="2"/>
    </row>
    <row r="359" spans="1:7" ht="12.5" x14ac:dyDescent="0.25">
      <c r="A359" s="2" t="str">
        <f ca="1">IFERROR(__xludf.DUMMYFUNCTION("""COMPUTED_VALUE"""),"Olivia")</f>
        <v>Olivia</v>
      </c>
      <c r="B359" s="2" t="str">
        <f ca="1">IFERROR(__xludf.DUMMYFUNCTION("""COMPUTED_VALUE"""),"Gillis")</f>
        <v>Gillis</v>
      </c>
      <c r="C359" s="2" t="str">
        <f ca="1">IFERROR(__xludf.DUMMYFUNCTION("""COMPUTED_VALUE"""),"#4 (Saturday, 3:20 - 5 pm)")</f>
        <v>#4 (Saturday, 3:20 - 5 pm)</v>
      </c>
      <c r="D359" s="2" t="str">
        <f ca="1">IFERROR(__xludf.DUMMYFUNCTION("""COMPUTED_VALUE"""),"Lamar")</f>
        <v>Lamar</v>
      </c>
      <c r="E359" s="2">
        <f ca="1">IFERROR(__xludf.DUMMYFUNCTION("""COMPUTED_VALUE"""),7)</f>
        <v>7</v>
      </c>
      <c r="F359" s="2" t="str">
        <f ca="1">IFERROR(__xludf.DUMMYFUNCTION("""COMPUTED_VALUE"""),"Female")</f>
        <v>Female</v>
      </c>
      <c r="G359" s="2"/>
    </row>
    <row r="360" spans="1:7" ht="12.5" x14ac:dyDescent="0.25">
      <c r="A360" s="2" t="str">
        <f ca="1">IFERROR(__xludf.DUMMYFUNCTION("""COMPUTED_VALUE"""),"Olivia")</f>
        <v>Olivia</v>
      </c>
      <c r="B360" s="2" t="str">
        <f ca="1">IFERROR(__xludf.DUMMYFUNCTION("""COMPUTED_VALUE"""),"Hensley")</f>
        <v>Hensley</v>
      </c>
      <c r="C360" s="2" t="str">
        <f ca="1">IFERROR(__xludf.DUMMYFUNCTION("""COMPUTED_VALUE"""),"#10 (Sunday, 3:20 - 5 pm)")</f>
        <v>#10 (Sunday, 3:20 - 5 pm)</v>
      </c>
      <c r="D360" s="2" t="str">
        <f ca="1">IFERROR(__xludf.DUMMYFUNCTION("""COMPUTED_VALUE"""),"Kealing")</f>
        <v>Kealing</v>
      </c>
      <c r="E360" s="2">
        <f ca="1">IFERROR(__xludf.DUMMYFUNCTION("""COMPUTED_VALUE"""),6)</f>
        <v>6</v>
      </c>
      <c r="F360" s="2" t="str">
        <f ca="1">IFERROR(__xludf.DUMMYFUNCTION("""COMPUTED_VALUE"""),"Female")</f>
        <v>Female</v>
      </c>
      <c r="G360" s="2" t="b">
        <f ca="1">IFERROR(__xludf.DUMMYFUNCTION("""COMPUTED_VALUE"""),TRUE)</f>
        <v>1</v>
      </c>
    </row>
    <row r="361" spans="1:7" ht="12.5" x14ac:dyDescent="0.25">
      <c r="A361" s="2" t="str">
        <f ca="1">IFERROR(__xludf.DUMMYFUNCTION("""COMPUTED_VALUE"""),"Olivia")</f>
        <v>Olivia</v>
      </c>
      <c r="B361" s="2" t="str">
        <f ca="1">IFERROR(__xludf.DUMMYFUNCTION("""COMPUTED_VALUE"""),"Lackey")</f>
        <v>Lackey</v>
      </c>
      <c r="C361" s="2" t="str">
        <f ca="1">IFERROR(__xludf.DUMMYFUNCTION("""COMPUTED_VALUE"""),"#6 (Sunday, 8:40 - 10:20 am)")</f>
        <v>#6 (Sunday, 8:40 - 10:20 am)</v>
      </c>
      <c r="D361" s="2" t="str">
        <f ca="1">IFERROR(__xludf.DUMMYFUNCTION("""COMPUTED_VALUE"""),"Ann Richards")</f>
        <v>Ann Richards</v>
      </c>
      <c r="E361" s="2">
        <f ca="1">IFERROR(__xludf.DUMMYFUNCTION("""COMPUTED_VALUE"""),7)</f>
        <v>7</v>
      </c>
      <c r="F361" s="2" t="str">
        <f ca="1">IFERROR(__xludf.DUMMYFUNCTION("""COMPUTED_VALUE"""),"Female")</f>
        <v>Female</v>
      </c>
      <c r="G361" s="2"/>
    </row>
    <row r="362" spans="1:7" ht="12.5" x14ac:dyDescent="0.25">
      <c r="A362" s="2" t="str">
        <f ca="1">IFERROR(__xludf.DUMMYFUNCTION("""COMPUTED_VALUE"""),"Olivia")</f>
        <v>Olivia</v>
      </c>
      <c r="B362" s="2" t="str">
        <f ca="1">IFERROR(__xludf.DUMMYFUNCTION("""COMPUTED_VALUE"""),"Mansuri")</f>
        <v>Mansuri</v>
      </c>
      <c r="C362" s="2" t="str">
        <f ca="1">IFERROR(__xludf.DUMMYFUNCTION("""COMPUTED_VALUE"""),"#9 (Sunday, 1:40 - 3:20 pm)")</f>
        <v>#9 (Sunday, 1:40 - 3:20 pm)</v>
      </c>
      <c r="D362" s="2" t="str">
        <f ca="1">IFERROR(__xludf.DUMMYFUNCTION("""COMPUTED_VALUE"""),"Lamar")</f>
        <v>Lamar</v>
      </c>
      <c r="E362" s="2">
        <f ca="1">IFERROR(__xludf.DUMMYFUNCTION("""COMPUTED_VALUE"""),7)</f>
        <v>7</v>
      </c>
      <c r="F362" s="2" t="str">
        <f ca="1">IFERROR(__xludf.DUMMYFUNCTION("""COMPUTED_VALUE"""),"Female")</f>
        <v>Female</v>
      </c>
      <c r="G362" s="2" t="b">
        <f ca="1">IFERROR(__xludf.DUMMYFUNCTION("""COMPUTED_VALUE"""),TRUE)</f>
        <v>1</v>
      </c>
    </row>
    <row r="363" spans="1:7" ht="12.5" x14ac:dyDescent="0.25">
      <c r="A363" s="2" t="str">
        <f ca="1">IFERROR(__xludf.DUMMYFUNCTION("""COMPUTED_VALUE"""),"Olivia")</f>
        <v>Olivia</v>
      </c>
      <c r="B363" s="2" t="str">
        <f ca="1">IFERROR(__xludf.DUMMYFUNCTION("""COMPUTED_VALUE"""),"Moore")</f>
        <v>Moore</v>
      </c>
      <c r="C363" s="2" t="str">
        <f ca="1">IFERROR(__xludf.DUMMYFUNCTION("""COMPUTED_VALUE"""),"#7 (Sunday, 10:20 am - noon)")</f>
        <v>#7 (Sunday, 10:20 am - noon)</v>
      </c>
      <c r="D363" s="2" t="str">
        <f ca="1">IFERROR(__xludf.DUMMYFUNCTION("""COMPUTED_VALUE"""),"Ann Richards")</f>
        <v>Ann Richards</v>
      </c>
      <c r="E363" s="2">
        <f ca="1">IFERROR(__xludf.DUMMYFUNCTION("""COMPUTED_VALUE"""),9)</f>
        <v>9</v>
      </c>
      <c r="F363" s="2" t="str">
        <f ca="1">IFERROR(__xludf.DUMMYFUNCTION("""COMPUTED_VALUE"""),"Female")</f>
        <v>Female</v>
      </c>
      <c r="G363" s="2" t="b">
        <f ca="1">IFERROR(__xludf.DUMMYFUNCTION("""COMPUTED_VALUE"""),TRUE)</f>
        <v>1</v>
      </c>
    </row>
    <row r="364" spans="1:7" ht="12.5" x14ac:dyDescent="0.25">
      <c r="A364" s="2" t="str">
        <f ca="1">IFERROR(__xludf.DUMMYFUNCTION("""COMPUTED_VALUE"""),"Olivia")</f>
        <v>Olivia</v>
      </c>
      <c r="B364" s="2" t="str">
        <f ca="1">IFERROR(__xludf.DUMMYFUNCTION("""COMPUTED_VALUE"""),"Vinson")</f>
        <v>Vinson</v>
      </c>
      <c r="C364" s="2" t="str">
        <f ca="1">IFERROR(__xludf.DUMMYFUNCTION("""COMPUTED_VALUE"""),"#7 (Sunday, 10:20 am - noon)")</f>
        <v>#7 (Sunday, 10:20 am - noon)</v>
      </c>
      <c r="D364" s="2" t="str">
        <f ca="1">IFERROR(__xludf.DUMMYFUNCTION("""COMPUTED_VALUE"""),"Ann Richards")</f>
        <v>Ann Richards</v>
      </c>
      <c r="E364" s="2">
        <f ca="1">IFERROR(__xludf.DUMMYFUNCTION("""COMPUTED_VALUE"""),6)</f>
        <v>6</v>
      </c>
      <c r="F364" s="2" t="str">
        <f ca="1">IFERROR(__xludf.DUMMYFUNCTION("""COMPUTED_VALUE"""),"Female")</f>
        <v>Female</v>
      </c>
      <c r="G364" s="2"/>
    </row>
    <row r="365" spans="1:7" ht="12.5" x14ac:dyDescent="0.25">
      <c r="A365" s="2" t="str">
        <f ca="1">IFERROR(__xludf.DUMMYFUNCTION("""COMPUTED_VALUE"""),"Orion")</f>
        <v>Orion</v>
      </c>
      <c r="B365" s="2" t="str">
        <f ca="1">IFERROR(__xludf.DUMMYFUNCTION("""COMPUTED_VALUE"""),"Kim")</f>
        <v>Kim</v>
      </c>
      <c r="C365" s="2" t="str">
        <f ca="1">IFERROR(__xludf.DUMMYFUNCTION("""COMPUTED_VALUE"""),"#7 (Sunday, 10:20 am - noon)")</f>
        <v>#7 (Sunday, 10:20 am - noon)</v>
      </c>
      <c r="D365" s="2" t="str">
        <f ca="1">IFERROR(__xludf.DUMMYFUNCTION("""COMPUTED_VALUE"""),"LASA")</f>
        <v>LASA</v>
      </c>
      <c r="E365" s="2">
        <f ca="1">IFERROR(__xludf.DUMMYFUNCTION("""COMPUTED_VALUE"""),9)</f>
        <v>9</v>
      </c>
      <c r="F365" s="2" t="str">
        <f ca="1">IFERROR(__xludf.DUMMYFUNCTION("""COMPUTED_VALUE"""),"Male")</f>
        <v>Male</v>
      </c>
      <c r="G365" s="2"/>
    </row>
    <row r="366" spans="1:7" ht="12.5" x14ac:dyDescent="0.25">
      <c r="A366" s="2" t="str">
        <f ca="1">IFERROR(__xludf.DUMMYFUNCTION("""COMPUTED_VALUE"""),"Oscar")</f>
        <v>Oscar</v>
      </c>
      <c r="B366" s="2" t="str">
        <f ca="1">IFERROR(__xludf.DUMMYFUNCTION("""COMPUTED_VALUE"""),"Busch")</f>
        <v>Busch</v>
      </c>
      <c r="C366" s="2" t="str">
        <f ca="1">IFERROR(__xludf.DUMMYFUNCTION("""COMPUTED_VALUE"""),"#1 (Saturday, 10:20 am - 12)")</f>
        <v>#1 (Saturday, 10:20 am - 12)</v>
      </c>
      <c r="D366" s="2" t="str">
        <f ca="1">IFERROR(__xludf.DUMMYFUNCTION("""COMPUTED_VALUE"""),"McCallum")</f>
        <v>McCallum</v>
      </c>
      <c r="E366" s="2">
        <f ca="1">IFERROR(__xludf.DUMMYFUNCTION("""COMPUTED_VALUE"""),9)</f>
        <v>9</v>
      </c>
      <c r="F366" s="2" t="str">
        <f ca="1">IFERROR(__xludf.DUMMYFUNCTION("""COMPUTED_VALUE"""),"Male")</f>
        <v>Male</v>
      </c>
      <c r="G366" s="2"/>
    </row>
    <row r="367" spans="1:7" ht="12.5" x14ac:dyDescent="0.25">
      <c r="A367" s="2" t="str">
        <f ca="1">IFERROR(__xludf.DUMMYFUNCTION("""COMPUTED_VALUE"""),"Owen")</f>
        <v>Owen</v>
      </c>
      <c r="B367" s="2" t="str">
        <f ca="1">IFERROR(__xludf.DUMMYFUNCTION("""COMPUTED_VALUE"""),"Gray")</f>
        <v>Gray</v>
      </c>
      <c r="C367" s="2" t="str">
        <f ca="1">IFERROR(__xludf.DUMMYFUNCTION("""COMPUTED_VALUE"""),"#4 (Saturday, 3:20 - 5 pm)")</f>
        <v>#4 (Saturday, 3:20 - 5 pm)</v>
      </c>
      <c r="D367" s="2" t="str">
        <f ca="1">IFERROR(__xludf.DUMMYFUNCTION("""COMPUTED_VALUE"""),"Highland Park")</f>
        <v>Highland Park</v>
      </c>
      <c r="E367" s="2">
        <f ca="1">IFERROR(__xludf.DUMMYFUNCTION("""COMPUTED_VALUE"""),5)</f>
        <v>5</v>
      </c>
      <c r="F367" s="2" t="str">
        <f ca="1">IFERROR(__xludf.DUMMYFUNCTION("""COMPUTED_VALUE"""),"Male")</f>
        <v>Male</v>
      </c>
      <c r="G367" s="2" t="b">
        <f ca="1">IFERROR(__xludf.DUMMYFUNCTION("""COMPUTED_VALUE"""),TRUE)</f>
        <v>1</v>
      </c>
    </row>
    <row r="368" spans="1:7" ht="12.5" x14ac:dyDescent="0.25">
      <c r="A368" s="2" t="str">
        <f ca="1">IFERROR(__xludf.DUMMYFUNCTION("""COMPUTED_VALUE"""),"Owen")</f>
        <v>Owen</v>
      </c>
      <c r="B368" s="2" t="str">
        <f ca="1">IFERROR(__xludf.DUMMYFUNCTION("""COMPUTED_VALUE"""),"Harp")</f>
        <v>Harp</v>
      </c>
      <c r="C368" s="2" t="str">
        <f ca="1">IFERROR(__xludf.DUMMYFUNCTION("""COMPUTED_VALUE"""),"#10 (Sunday, 3:20 - 5 pm)")</f>
        <v>#10 (Sunday, 3:20 - 5 pm)</v>
      </c>
      <c r="D368" s="2" t="str">
        <f ca="1">IFERROR(__xludf.DUMMYFUNCTION("""COMPUTED_VALUE"""),"Austin High")</f>
        <v>Austin High</v>
      </c>
      <c r="E368" s="2">
        <f ca="1">IFERROR(__xludf.DUMMYFUNCTION("""COMPUTED_VALUE"""),11)</f>
        <v>11</v>
      </c>
      <c r="F368" s="2" t="str">
        <f ca="1">IFERROR(__xludf.DUMMYFUNCTION("""COMPUTED_VALUE"""),"Male")</f>
        <v>Male</v>
      </c>
      <c r="G368" s="2"/>
    </row>
    <row r="369" spans="1:7" ht="12.5" x14ac:dyDescent="0.25">
      <c r="A369" s="2" t="str">
        <f ca="1">IFERROR(__xludf.DUMMYFUNCTION("""COMPUTED_VALUE"""),"Owen")</f>
        <v>Owen</v>
      </c>
      <c r="B369" s="2" t="str">
        <f ca="1">IFERROR(__xludf.DUMMYFUNCTION("""COMPUTED_VALUE"""),"Nink")</f>
        <v>Nink</v>
      </c>
      <c r="C369" s="2" t="str">
        <f ca="1">IFERROR(__xludf.DUMMYFUNCTION("""COMPUTED_VALUE"""),"#2 (Saturday, 12 - 1:40 pm)")</f>
        <v>#2 (Saturday, 12 - 1:40 pm)</v>
      </c>
      <c r="D369" s="2" t="str">
        <f ca="1">IFERROR(__xludf.DUMMYFUNCTION("""COMPUTED_VALUE"""),"Lamar")</f>
        <v>Lamar</v>
      </c>
      <c r="E369" s="2">
        <f ca="1">IFERROR(__xludf.DUMMYFUNCTION("""COMPUTED_VALUE"""),8)</f>
        <v>8</v>
      </c>
      <c r="F369" s="2" t="str">
        <f ca="1">IFERROR(__xludf.DUMMYFUNCTION("""COMPUTED_VALUE"""),"Male")</f>
        <v>Male</v>
      </c>
      <c r="G369" s="2"/>
    </row>
    <row r="370" spans="1:7" ht="12.5" x14ac:dyDescent="0.25">
      <c r="A370" s="2" t="str">
        <f ca="1">IFERROR(__xludf.DUMMYFUNCTION("""COMPUTED_VALUE"""),"Owen")</f>
        <v>Owen</v>
      </c>
      <c r="B370" s="2" t="str">
        <f ca="1">IFERROR(__xludf.DUMMYFUNCTION("""COMPUTED_VALUE"""),"Press")</f>
        <v>Press</v>
      </c>
      <c r="C370" s="2" t="str">
        <f ca="1">IFERROR(__xludf.DUMMYFUNCTION("""COMPUTED_VALUE"""),"#5 (Saturday, 5 - 6:40 pm)")</f>
        <v>#5 (Saturday, 5 - 6:40 pm)</v>
      </c>
      <c r="D370" s="2" t="str">
        <f ca="1">IFERROR(__xludf.DUMMYFUNCTION("""COMPUTED_VALUE"""),"Magellan")</f>
        <v>Magellan</v>
      </c>
      <c r="E370" s="2">
        <f ca="1">IFERROR(__xludf.DUMMYFUNCTION("""COMPUTED_VALUE"""),8)</f>
        <v>8</v>
      </c>
      <c r="F370" s="2" t="str">
        <f ca="1">IFERROR(__xludf.DUMMYFUNCTION("""COMPUTED_VALUE"""),"Male")</f>
        <v>Male</v>
      </c>
      <c r="G370" s="2"/>
    </row>
    <row r="371" spans="1:7" ht="12.5" x14ac:dyDescent="0.25">
      <c r="A371" s="2" t="str">
        <f ca="1">IFERROR(__xludf.DUMMYFUNCTION("""COMPUTED_VALUE"""),"Pablo")</f>
        <v>Pablo</v>
      </c>
      <c r="B371" s="2" t="str">
        <f ca="1">IFERROR(__xludf.DUMMYFUNCTION("""COMPUTED_VALUE"""),"Cuellar-Rojas")</f>
        <v>Cuellar-Rojas</v>
      </c>
      <c r="C371" s="2" t="str">
        <f ca="1">IFERROR(__xludf.DUMMYFUNCTION("""COMPUTED_VALUE"""),"#10 (Sunday, 3:20 - 5 pm)")</f>
        <v>#10 (Sunday, 3:20 - 5 pm)</v>
      </c>
      <c r="D371" s="2" t="str">
        <f ca="1">IFERROR(__xludf.DUMMYFUNCTION("""COMPUTED_VALUE"""),"Austin High")</f>
        <v>Austin High</v>
      </c>
      <c r="E371" s="2">
        <f ca="1">IFERROR(__xludf.DUMMYFUNCTION("""COMPUTED_VALUE"""),11)</f>
        <v>11</v>
      </c>
      <c r="F371" s="2" t="str">
        <f ca="1">IFERROR(__xludf.DUMMYFUNCTION("""COMPUTED_VALUE"""),"Male")</f>
        <v>Male</v>
      </c>
      <c r="G371" s="2"/>
    </row>
    <row r="372" spans="1:7" ht="12.5" x14ac:dyDescent="0.25">
      <c r="A372" s="2" t="str">
        <f ca="1">IFERROR(__xludf.DUMMYFUNCTION("""COMPUTED_VALUE"""),"Paloma")</f>
        <v>Paloma</v>
      </c>
      <c r="B372" s="2" t="str">
        <f ca="1">IFERROR(__xludf.DUMMYFUNCTION("""COMPUTED_VALUE"""),"Lewis")</f>
        <v>Lewis</v>
      </c>
      <c r="C372" s="2" t="str">
        <f ca="1">IFERROR(__xludf.DUMMYFUNCTION("""COMPUTED_VALUE"""),"#3 (Saturday, 1:40 - 3:20 pm)")</f>
        <v>#3 (Saturday, 1:40 - 3:20 pm)</v>
      </c>
      <c r="D372" s="2" t="str">
        <f ca="1">IFERROR(__xludf.DUMMYFUNCTION("""COMPUTED_VALUE"""),"Ann Richards")</f>
        <v>Ann Richards</v>
      </c>
      <c r="E372" s="2">
        <f ca="1">IFERROR(__xludf.DUMMYFUNCTION("""COMPUTED_VALUE"""),10)</f>
        <v>10</v>
      </c>
      <c r="F372" s="2" t="str">
        <f ca="1">IFERROR(__xludf.DUMMYFUNCTION("""COMPUTED_VALUE"""),"Female")</f>
        <v>Female</v>
      </c>
      <c r="G372" s="2"/>
    </row>
    <row r="373" spans="1:7" ht="12.5" x14ac:dyDescent="0.25">
      <c r="A373" s="2" t="str">
        <f ca="1">IFERROR(__xludf.DUMMYFUNCTION("""COMPUTED_VALUE"""),"Parker")</f>
        <v>Parker</v>
      </c>
      <c r="B373" s="2" t="str">
        <f ca="1">IFERROR(__xludf.DUMMYFUNCTION("""COMPUTED_VALUE"""),"Gould")</f>
        <v>Gould</v>
      </c>
      <c r="C373" s="2" t="str">
        <f ca="1">IFERROR(__xludf.DUMMYFUNCTION("""COMPUTED_VALUE"""),"#9 (Sunday, 1:40 - 3:20 pm)")</f>
        <v>#9 (Sunday, 1:40 - 3:20 pm)</v>
      </c>
      <c r="D373" s="2" t="str">
        <f ca="1">IFERROR(__xludf.DUMMYFUNCTION("""COMPUTED_VALUE"""),"McCallum")</f>
        <v>McCallum</v>
      </c>
      <c r="E373" s="2">
        <f ca="1">IFERROR(__xludf.DUMMYFUNCTION("""COMPUTED_VALUE"""),10)</f>
        <v>10</v>
      </c>
      <c r="F373" s="2" t="str">
        <f ca="1">IFERROR(__xludf.DUMMYFUNCTION("""COMPUTED_VALUE"""),"Female")</f>
        <v>Female</v>
      </c>
      <c r="G373" s="2"/>
    </row>
    <row r="374" spans="1:7" ht="12.5" x14ac:dyDescent="0.25">
      <c r="A374" s="2" t="str">
        <f ca="1">IFERROR(__xludf.DUMMYFUNCTION("""COMPUTED_VALUE"""),"Parker")</f>
        <v>Parker</v>
      </c>
      <c r="B374" s="2" t="str">
        <f ca="1">IFERROR(__xludf.DUMMYFUNCTION("""COMPUTED_VALUE"""),"Pugatch")</f>
        <v>Pugatch</v>
      </c>
      <c r="C374" s="2" t="str">
        <f ca="1">IFERROR(__xludf.DUMMYFUNCTION("""COMPUTED_VALUE"""),"#4 (Saturday, 3:20 - 5 pm)")</f>
        <v>#4 (Saturday, 3:20 - 5 pm)</v>
      </c>
      <c r="D374" s="2" t="str">
        <f ca="1">IFERROR(__xludf.DUMMYFUNCTION("""COMPUTED_VALUE"""),"Lamar")</f>
        <v>Lamar</v>
      </c>
      <c r="E374" s="2">
        <f ca="1">IFERROR(__xludf.DUMMYFUNCTION("""COMPUTED_VALUE"""),7)</f>
        <v>7</v>
      </c>
      <c r="F374" s="2" t="str">
        <f ca="1">IFERROR(__xludf.DUMMYFUNCTION("""COMPUTED_VALUE"""),"Male")</f>
        <v>Male</v>
      </c>
      <c r="G374" s="2" t="b">
        <f ca="1">IFERROR(__xludf.DUMMYFUNCTION("""COMPUTED_VALUE"""),TRUE)</f>
        <v>1</v>
      </c>
    </row>
    <row r="375" spans="1:7" ht="12.5" x14ac:dyDescent="0.25">
      <c r="A375" s="2" t="str">
        <f ca="1">IFERROR(__xludf.DUMMYFUNCTION("""COMPUTED_VALUE"""),"Parker")</f>
        <v>Parker</v>
      </c>
      <c r="B375" s="2" t="str">
        <f ca="1">IFERROR(__xludf.DUMMYFUNCTION("""COMPUTED_VALUE"""),"Ziller")</f>
        <v>Ziller</v>
      </c>
      <c r="C375" s="2" t="str">
        <f ca="1">IFERROR(__xludf.DUMMYFUNCTION("""COMPUTED_VALUE"""),"#9 (Sunday, 1:40 - 3:20 pm)")</f>
        <v>#9 (Sunday, 1:40 - 3:20 pm)</v>
      </c>
      <c r="D375" s="2" t="str">
        <f ca="1">IFERROR(__xludf.DUMMYFUNCTION("""COMPUTED_VALUE"""),"Magellan")</f>
        <v>Magellan</v>
      </c>
      <c r="E375" s="2">
        <f ca="1">IFERROR(__xludf.DUMMYFUNCTION("""COMPUTED_VALUE"""),7)</f>
        <v>7</v>
      </c>
      <c r="F375" s="2" t="str">
        <f ca="1">IFERROR(__xludf.DUMMYFUNCTION("""COMPUTED_VALUE"""),"Male")</f>
        <v>Male</v>
      </c>
      <c r="G375" s="2" t="b">
        <f ca="1">IFERROR(__xludf.DUMMYFUNCTION("""COMPUTED_VALUE"""),TRUE)</f>
        <v>1</v>
      </c>
    </row>
    <row r="376" spans="1:7" ht="12.5" x14ac:dyDescent="0.25">
      <c r="A376" s="2" t="str">
        <f ca="1">IFERROR(__xludf.DUMMYFUNCTION("""COMPUTED_VALUE"""),"Patrick")</f>
        <v>Patrick</v>
      </c>
      <c r="B376" s="2" t="str">
        <f ca="1">IFERROR(__xludf.DUMMYFUNCTION("""COMPUTED_VALUE"""),"Doody")</f>
        <v>Doody</v>
      </c>
      <c r="C376" s="2" t="str">
        <f ca="1">IFERROR(__xludf.DUMMYFUNCTION("""COMPUTED_VALUE"""),"#9 (Sunday, 1:40 - 3:20 pm)")</f>
        <v>#9 (Sunday, 1:40 - 3:20 pm)</v>
      </c>
      <c r="D376" s="2" t="str">
        <f ca="1">IFERROR(__xludf.DUMMYFUNCTION("""COMPUTED_VALUE"""),"Lamar")</f>
        <v>Lamar</v>
      </c>
      <c r="E376" s="2">
        <f ca="1">IFERROR(__xludf.DUMMYFUNCTION("""COMPUTED_VALUE"""),6)</f>
        <v>6</v>
      </c>
      <c r="F376" s="2" t="str">
        <f ca="1">IFERROR(__xludf.DUMMYFUNCTION("""COMPUTED_VALUE"""),"Male")</f>
        <v>Male</v>
      </c>
      <c r="G376" s="2"/>
    </row>
    <row r="377" spans="1:7" ht="12.5" x14ac:dyDescent="0.25">
      <c r="A377" s="2" t="str">
        <f ca="1">IFERROR(__xludf.DUMMYFUNCTION("""COMPUTED_VALUE"""),"Pauline")</f>
        <v>Pauline</v>
      </c>
      <c r="B377" s="2" t="str">
        <f ca="1">IFERROR(__xludf.DUMMYFUNCTION("""COMPUTED_VALUE"""),"Saenz")</f>
        <v>Saenz</v>
      </c>
      <c r="C377" s="2" t="str">
        <f ca="1">IFERROR(__xludf.DUMMYFUNCTION("""COMPUTED_VALUE"""),"#7 (Sunday, 10:20 am - noon)")</f>
        <v>#7 (Sunday, 10:20 am - noon)</v>
      </c>
      <c r="D377" s="2" t="str">
        <f ca="1">IFERROR(__xludf.DUMMYFUNCTION("""COMPUTED_VALUE"""),"Kealing")</f>
        <v>Kealing</v>
      </c>
      <c r="E377" s="2">
        <f ca="1">IFERROR(__xludf.DUMMYFUNCTION("""COMPUTED_VALUE"""),6)</f>
        <v>6</v>
      </c>
      <c r="F377" s="2" t="str">
        <f ca="1">IFERROR(__xludf.DUMMYFUNCTION("""COMPUTED_VALUE"""),"Female")</f>
        <v>Female</v>
      </c>
      <c r="G377" s="2"/>
    </row>
    <row r="378" spans="1:7" ht="12.5" x14ac:dyDescent="0.25">
      <c r="A378" s="2" t="str">
        <f ca="1">IFERROR(__xludf.DUMMYFUNCTION("""COMPUTED_VALUE"""),"Pearl")</f>
        <v>Pearl</v>
      </c>
      <c r="B378" s="2" t="str">
        <f ca="1">IFERROR(__xludf.DUMMYFUNCTION("""COMPUTED_VALUE"""),"Denny")</f>
        <v>Denny</v>
      </c>
      <c r="C378" s="2" t="str">
        <f ca="1">IFERROR(__xludf.DUMMYFUNCTION("""COMPUTED_VALUE"""),"#10 (Sunday, 3:20 - 5 pm)")</f>
        <v>#10 (Sunday, 3:20 - 5 pm)</v>
      </c>
      <c r="D378" s="2" t="str">
        <f ca="1">IFERROR(__xludf.DUMMYFUNCTION("""COMPUTED_VALUE"""),"Highland Park")</f>
        <v>Highland Park</v>
      </c>
      <c r="E378" s="2">
        <f ca="1">IFERROR(__xludf.DUMMYFUNCTION("""COMPUTED_VALUE"""),5)</f>
        <v>5</v>
      </c>
      <c r="F378" s="2" t="str">
        <f ca="1">IFERROR(__xludf.DUMMYFUNCTION("""COMPUTED_VALUE"""),"Female")</f>
        <v>Female</v>
      </c>
      <c r="G378" s="2" t="b">
        <f ca="1">IFERROR(__xludf.DUMMYFUNCTION("""COMPUTED_VALUE"""),TRUE)</f>
        <v>1</v>
      </c>
    </row>
    <row r="379" spans="1:7" ht="12.5" x14ac:dyDescent="0.25">
      <c r="A379" s="2" t="str">
        <f ca="1">IFERROR(__xludf.DUMMYFUNCTION("""COMPUTED_VALUE"""),"Penelope")</f>
        <v>Penelope</v>
      </c>
      <c r="B379" s="2" t="str">
        <f ca="1">IFERROR(__xludf.DUMMYFUNCTION("""COMPUTED_VALUE"""),"Conner")</f>
        <v>Conner</v>
      </c>
      <c r="C379" s="2" t="str">
        <f ca="1">IFERROR(__xludf.DUMMYFUNCTION("""COMPUTED_VALUE"""),"#1 (Saturday, 10:20 am - 12)")</f>
        <v>#1 (Saturday, 10:20 am - 12)</v>
      </c>
      <c r="D379" s="2" t="str">
        <f ca="1">IFERROR(__xludf.DUMMYFUNCTION("""COMPUTED_VALUE"""),"McCallum")</f>
        <v>McCallum</v>
      </c>
      <c r="E379" s="2">
        <f ca="1">IFERROR(__xludf.DUMMYFUNCTION("""COMPUTED_VALUE"""),10)</f>
        <v>10</v>
      </c>
      <c r="F379" s="2" t="str">
        <f ca="1">IFERROR(__xludf.DUMMYFUNCTION("""COMPUTED_VALUE"""),"Female")</f>
        <v>Female</v>
      </c>
      <c r="G379" s="2"/>
    </row>
    <row r="380" spans="1:7" ht="12.5" x14ac:dyDescent="0.25">
      <c r="A380" s="2" t="str">
        <f ca="1">IFERROR(__xludf.DUMMYFUNCTION("""COMPUTED_VALUE"""),"Penelope")</f>
        <v>Penelope</v>
      </c>
      <c r="B380" s="2" t="str">
        <f ca="1">IFERROR(__xludf.DUMMYFUNCTION("""COMPUTED_VALUE"""),"Papavasiliou")</f>
        <v>Papavasiliou</v>
      </c>
      <c r="C380" s="2" t="str">
        <f ca="1">IFERROR(__xludf.DUMMYFUNCTION("""COMPUTED_VALUE"""),"#3 (Saturday, 1:40 - 3:20 pm)")</f>
        <v>#3 (Saturday, 1:40 - 3:20 pm)</v>
      </c>
      <c r="D380" s="2" t="str">
        <f ca="1">IFERROR(__xludf.DUMMYFUNCTION("""COMPUTED_VALUE"""),"Highland Park")</f>
        <v>Highland Park</v>
      </c>
      <c r="E380" s="2">
        <f ca="1">IFERROR(__xludf.DUMMYFUNCTION("""COMPUTED_VALUE"""),5)</f>
        <v>5</v>
      </c>
      <c r="F380" s="2" t="str">
        <f ca="1">IFERROR(__xludf.DUMMYFUNCTION("""COMPUTED_VALUE"""),"Female")</f>
        <v>Female</v>
      </c>
      <c r="G380" s="2" t="b">
        <f ca="1">IFERROR(__xludf.DUMMYFUNCTION("""COMPUTED_VALUE"""),TRUE)</f>
        <v>1</v>
      </c>
    </row>
    <row r="381" spans="1:7" ht="12.5" x14ac:dyDescent="0.25">
      <c r="A381" s="2" t="str">
        <f ca="1">IFERROR(__xludf.DUMMYFUNCTION("""COMPUTED_VALUE"""),"Peyton")</f>
        <v>Peyton</v>
      </c>
      <c r="B381" s="2" t="str">
        <f ca="1">IFERROR(__xludf.DUMMYFUNCTION("""COMPUTED_VALUE"""),"Hall")</f>
        <v>Hall</v>
      </c>
      <c r="C381" s="2" t="str">
        <f ca="1">IFERROR(__xludf.DUMMYFUNCTION("""COMPUTED_VALUE"""),"#5 (Saturday, 5 - 6:40 pm)")</f>
        <v>#5 (Saturday, 5 - 6:40 pm)</v>
      </c>
      <c r="D381" s="2" t="str">
        <f ca="1">IFERROR(__xludf.DUMMYFUNCTION("""COMPUTED_VALUE"""),"Kealing")</f>
        <v>Kealing</v>
      </c>
      <c r="E381" s="2">
        <f ca="1">IFERROR(__xludf.DUMMYFUNCTION("""COMPUTED_VALUE"""),6)</f>
        <v>6</v>
      </c>
      <c r="F381" s="2" t="str">
        <f ca="1">IFERROR(__xludf.DUMMYFUNCTION("""COMPUTED_VALUE"""),"Female")</f>
        <v>Female</v>
      </c>
      <c r="G381" s="2"/>
    </row>
    <row r="382" spans="1:7" ht="12.5" x14ac:dyDescent="0.25">
      <c r="A382" s="2" t="str">
        <f ca="1">IFERROR(__xludf.DUMMYFUNCTION("""COMPUTED_VALUE"""),"Peyton")</f>
        <v>Peyton</v>
      </c>
      <c r="B382" s="2" t="str">
        <f ca="1">IFERROR(__xludf.DUMMYFUNCTION("""COMPUTED_VALUE"""),"Lauv")</f>
        <v>Lauv</v>
      </c>
      <c r="C382" s="2" t="str">
        <f ca="1">IFERROR(__xludf.DUMMYFUNCTION("""COMPUTED_VALUE"""),"#7 (Sunday, 10:20 am - noon)")</f>
        <v>#7 (Sunday, 10:20 am - noon)</v>
      </c>
      <c r="D382" s="2" t="str">
        <f ca="1">IFERROR(__xludf.DUMMYFUNCTION("""COMPUTED_VALUE"""),"LASA")</f>
        <v>LASA</v>
      </c>
      <c r="E382" s="2">
        <f ca="1">IFERROR(__xludf.DUMMYFUNCTION("""COMPUTED_VALUE"""),12)</f>
        <v>12</v>
      </c>
      <c r="F382" s="2" t="str">
        <f ca="1">IFERROR(__xludf.DUMMYFUNCTION("""COMPUTED_VALUE"""),"Female")</f>
        <v>Female</v>
      </c>
      <c r="G382" s="2"/>
    </row>
    <row r="383" spans="1:7" ht="12.5" x14ac:dyDescent="0.25">
      <c r="A383" s="2" t="str">
        <f ca="1">IFERROR(__xludf.DUMMYFUNCTION("""COMPUTED_VALUE"""),"Pierce")</f>
        <v>Pierce</v>
      </c>
      <c r="B383" s="2" t="str">
        <f ca="1">IFERROR(__xludf.DUMMYFUNCTION("""COMPUTED_VALUE"""),"Marik")</f>
        <v>Marik</v>
      </c>
      <c r="C383" s="2" t="str">
        <f ca="1">IFERROR(__xludf.DUMMYFUNCTION("""COMPUTED_VALUE"""),"#4 (Saturday, 3:20 - 5 pm)")</f>
        <v>#4 (Saturday, 3:20 - 5 pm)</v>
      </c>
      <c r="D383" s="2" t="str">
        <f ca="1">IFERROR(__xludf.DUMMYFUNCTION("""COMPUTED_VALUE"""),"Lamar")</f>
        <v>Lamar</v>
      </c>
      <c r="E383" s="2">
        <f ca="1">IFERROR(__xludf.DUMMYFUNCTION("""COMPUTED_VALUE"""),8)</f>
        <v>8</v>
      </c>
      <c r="F383" s="2" t="str">
        <f ca="1">IFERROR(__xludf.DUMMYFUNCTION("""COMPUTED_VALUE"""),"Male")</f>
        <v>Male</v>
      </c>
      <c r="G383" s="2"/>
    </row>
    <row r="384" spans="1:7" ht="12.5" x14ac:dyDescent="0.25">
      <c r="A384" s="2" t="str">
        <f ca="1">IFERROR(__xludf.DUMMYFUNCTION("""COMPUTED_VALUE"""),"Quinn")</f>
        <v>Quinn</v>
      </c>
      <c r="B384" s="2" t="str">
        <f ca="1">IFERROR(__xludf.DUMMYFUNCTION("""COMPUTED_VALUE"""),"Ellmer")</f>
        <v>Ellmer</v>
      </c>
      <c r="C384" s="2" t="str">
        <f ca="1">IFERROR(__xludf.DUMMYFUNCTION("""COMPUTED_VALUE"""),"#2 (Saturday, 12 - 1:40 pm)")</f>
        <v>#2 (Saturday, 12 - 1:40 pm)</v>
      </c>
      <c r="D384" s="2" t="str">
        <f ca="1">IFERROR(__xludf.DUMMYFUNCTION("""COMPUTED_VALUE"""),"Ann Richards")</f>
        <v>Ann Richards</v>
      </c>
      <c r="E384" s="2">
        <f ca="1">IFERROR(__xludf.DUMMYFUNCTION("""COMPUTED_VALUE"""),8)</f>
        <v>8</v>
      </c>
      <c r="F384" s="2" t="str">
        <f ca="1">IFERROR(__xludf.DUMMYFUNCTION("""COMPUTED_VALUE"""),"Female")</f>
        <v>Female</v>
      </c>
      <c r="G384" s="2"/>
    </row>
    <row r="385" spans="1:7" ht="12.5" x14ac:dyDescent="0.25">
      <c r="A385" s="2" t="str">
        <f ca="1">IFERROR(__xludf.DUMMYFUNCTION("""COMPUTED_VALUE"""),"Quinn")</f>
        <v>Quinn</v>
      </c>
      <c r="B385" s="2" t="str">
        <f ca="1">IFERROR(__xludf.DUMMYFUNCTION("""COMPUTED_VALUE"""),"Press")</f>
        <v>Press</v>
      </c>
      <c r="C385" s="2" t="str">
        <f ca="1">IFERROR(__xludf.DUMMYFUNCTION("""COMPUTED_VALUE"""),"#5 (Saturday, 5 - 6:40 pm)")</f>
        <v>#5 (Saturday, 5 - 6:40 pm)</v>
      </c>
      <c r="D385" s="2" t="str">
        <f ca="1">IFERROR(__xludf.DUMMYFUNCTION("""COMPUTED_VALUE"""),"Lamar")</f>
        <v>Lamar</v>
      </c>
      <c r="E385" s="2">
        <f ca="1">IFERROR(__xludf.DUMMYFUNCTION("""COMPUTED_VALUE"""),6)</f>
        <v>6</v>
      </c>
      <c r="F385" s="2" t="str">
        <f ca="1">IFERROR(__xludf.DUMMYFUNCTION("""COMPUTED_VALUE"""),"Male")</f>
        <v>Male</v>
      </c>
      <c r="G385" s="2"/>
    </row>
    <row r="386" spans="1:7" ht="12.5" x14ac:dyDescent="0.25">
      <c r="A386" s="2" t="str">
        <f ca="1">IFERROR(__xludf.DUMMYFUNCTION("""COMPUTED_VALUE"""),"Ray")</f>
        <v>Ray</v>
      </c>
      <c r="B386" s="2" t="str">
        <f ca="1">IFERROR(__xludf.DUMMYFUNCTION("""COMPUTED_VALUE"""),"Lindenschmidt")</f>
        <v>Lindenschmidt</v>
      </c>
      <c r="C386" s="2" t="str">
        <f ca="1">IFERROR(__xludf.DUMMYFUNCTION("""COMPUTED_VALUE"""),"#7 (Sunday, 10:20 am - noon)")</f>
        <v>#7 (Sunday, 10:20 am - noon)</v>
      </c>
      <c r="D386" s="2" t="str">
        <f ca="1">IFERROR(__xludf.DUMMYFUNCTION("""COMPUTED_VALUE"""),"Highland Park")</f>
        <v>Highland Park</v>
      </c>
      <c r="E386" s="2">
        <f ca="1">IFERROR(__xludf.DUMMYFUNCTION("""COMPUTED_VALUE"""),5)</f>
        <v>5</v>
      </c>
      <c r="F386" s="2" t="str">
        <f ca="1">IFERROR(__xludf.DUMMYFUNCTION("""COMPUTED_VALUE"""),"Female")</f>
        <v>Female</v>
      </c>
      <c r="G386" s="2" t="b">
        <f ca="1">IFERROR(__xludf.DUMMYFUNCTION("""COMPUTED_VALUE"""),TRUE)</f>
        <v>1</v>
      </c>
    </row>
    <row r="387" spans="1:7" ht="12.5" x14ac:dyDescent="0.25">
      <c r="A387" s="2" t="str">
        <f ca="1">IFERROR(__xludf.DUMMYFUNCTION("""COMPUTED_VALUE"""),"Rayne")</f>
        <v>Rayne</v>
      </c>
      <c r="B387" s="2" t="str">
        <f ca="1">IFERROR(__xludf.DUMMYFUNCTION("""COMPUTED_VALUE"""),"Bakhshi")</f>
        <v>Bakhshi</v>
      </c>
      <c r="C387" s="2" t="str">
        <f ca="1">IFERROR(__xludf.DUMMYFUNCTION("""COMPUTED_VALUE"""),"#3 (Saturday, 1:40 - 3:20 pm)")</f>
        <v>#3 (Saturday, 1:40 - 3:20 pm)</v>
      </c>
      <c r="D387" s="2" t="str">
        <f ca="1">IFERROR(__xludf.DUMMYFUNCTION("""COMPUTED_VALUE"""),"Ann Richards")</f>
        <v>Ann Richards</v>
      </c>
      <c r="E387" s="2">
        <f ca="1">IFERROR(__xludf.DUMMYFUNCTION("""COMPUTED_VALUE"""),12)</f>
        <v>12</v>
      </c>
      <c r="F387" s="2" t="str">
        <f ca="1">IFERROR(__xludf.DUMMYFUNCTION("""COMPUTED_VALUE"""),"Female")</f>
        <v>Female</v>
      </c>
      <c r="G387" s="2"/>
    </row>
    <row r="388" spans="1:7" ht="12.5" x14ac:dyDescent="0.25">
      <c r="A388" s="2" t="str">
        <f ca="1">IFERROR(__xludf.DUMMYFUNCTION("""COMPUTED_VALUE"""),"Reagan")</f>
        <v>Reagan</v>
      </c>
      <c r="B388" s="2" t="str">
        <f ca="1">IFERROR(__xludf.DUMMYFUNCTION("""COMPUTED_VALUE"""),"Filer")</f>
        <v>Filer</v>
      </c>
      <c r="C388" s="2" t="str">
        <f ca="1">IFERROR(__xludf.DUMMYFUNCTION("""COMPUTED_VALUE"""),"#1 (Saturday, 10:20 am - 12)")</f>
        <v>#1 (Saturday, 10:20 am - 12)</v>
      </c>
      <c r="D388" s="2" t="str">
        <f ca="1">IFERROR(__xludf.DUMMYFUNCTION("""COMPUTED_VALUE"""),"McCallum")</f>
        <v>McCallum</v>
      </c>
      <c r="E388" s="2">
        <f ca="1">IFERROR(__xludf.DUMMYFUNCTION("""COMPUTED_VALUE"""),9)</f>
        <v>9</v>
      </c>
      <c r="F388" s="2" t="str">
        <f ca="1">IFERROR(__xludf.DUMMYFUNCTION("""COMPUTED_VALUE"""),"Female")</f>
        <v>Female</v>
      </c>
      <c r="G388" s="2"/>
    </row>
    <row r="389" spans="1:7" ht="12.5" x14ac:dyDescent="0.25">
      <c r="A389" s="2" t="str">
        <f ca="1">IFERROR(__xludf.DUMMYFUNCTION("""COMPUTED_VALUE"""),"Reed")</f>
        <v>Reed</v>
      </c>
      <c r="B389" s="2" t="str">
        <f ca="1">IFERROR(__xludf.DUMMYFUNCTION("""COMPUTED_VALUE"""),"Davis")</f>
        <v>Davis</v>
      </c>
      <c r="C389" s="2" t="str">
        <f ca="1">IFERROR(__xludf.DUMMYFUNCTION("""COMPUTED_VALUE"""),"#1 (Saturday, 10:20 am - 12)")</f>
        <v>#1 (Saturday, 10:20 am - 12)</v>
      </c>
      <c r="D389" s="2" t="str">
        <f ca="1">IFERROR(__xludf.DUMMYFUNCTION("""COMPUTED_VALUE"""),"McCallum")</f>
        <v>McCallum</v>
      </c>
      <c r="E389" s="2">
        <f ca="1">IFERROR(__xludf.DUMMYFUNCTION("""COMPUTED_VALUE"""),9)</f>
        <v>9</v>
      </c>
      <c r="F389" s="2" t="str">
        <f ca="1">IFERROR(__xludf.DUMMYFUNCTION("""COMPUTED_VALUE"""),"Male")</f>
        <v>Male</v>
      </c>
      <c r="G389" s="2"/>
    </row>
    <row r="390" spans="1:7" ht="12.5" x14ac:dyDescent="0.25">
      <c r="A390" s="2" t="str">
        <f ca="1">IFERROR(__xludf.DUMMYFUNCTION("""COMPUTED_VALUE"""),"Reese")</f>
        <v>Reese</v>
      </c>
      <c r="B390" s="2" t="str">
        <f ca="1">IFERROR(__xludf.DUMMYFUNCTION("""COMPUTED_VALUE"""),"Atwater")</f>
        <v>Atwater</v>
      </c>
      <c r="C390" s="2" t="str">
        <f ca="1">IFERROR(__xludf.DUMMYFUNCTION("""COMPUTED_VALUE"""),"#6 (Sunday, 8:40 - 10:20 am)")</f>
        <v>#6 (Sunday, 8:40 - 10:20 am)</v>
      </c>
      <c r="D390" s="2" t="str">
        <f ca="1">IFERROR(__xludf.DUMMYFUNCTION("""COMPUTED_VALUE"""),"Highland Park")</f>
        <v>Highland Park</v>
      </c>
      <c r="E390" s="2">
        <f ca="1">IFERROR(__xludf.DUMMYFUNCTION("""COMPUTED_VALUE"""),5)</f>
        <v>5</v>
      </c>
      <c r="F390" s="2" t="str">
        <f ca="1">IFERROR(__xludf.DUMMYFUNCTION("""COMPUTED_VALUE"""),"Female")</f>
        <v>Female</v>
      </c>
      <c r="G390" s="2" t="b">
        <f ca="1">IFERROR(__xludf.DUMMYFUNCTION("""COMPUTED_VALUE"""),TRUE)</f>
        <v>1</v>
      </c>
    </row>
    <row r="391" spans="1:7" ht="12.5" x14ac:dyDescent="0.25">
      <c r="A391" s="2" t="str">
        <f ca="1">IFERROR(__xludf.DUMMYFUNCTION("""COMPUTED_VALUE"""),"Reid")</f>
        <v>Reid</v>
      </c>
      <c r="B391" s="2" t="str">
        <f ca="1">IFERROR(__xludf.DUMMYFUNCTION("""COMPUTED_VALUE"""),"McKay")</f>
        <v>McKay</v>
      </c>
      <c r="C391" s="2" t="str">
        <f ca="1">IFERROR(__xludf.DUMMYFUNCTION("""COMPUTED_VALUE"""),"#9 (Sunday, 1:40 - 3:20 pm)")</f>
        <v>#9 (Sunday, 1:40 - 3:20 pm)</v>
      </c>
      <c r="D391" s="2" t="str">
        <f ca="1">IFERROR(__xludf.DUMMYFUNCTION("""COMPUTED_VALUE"""),"Lamar")</f>
        <v>Lamar</v>
      </c>
      <c r="E391" s="2">
        <f ca="1">IFERROR(__xludf.DUMMYFUNCTION("""COMPUTED_VALUE"""),6)</f>
        <v>6</v>
      </c>
      <c r="F391" s="2" t="str">
        <f ca="1">IFERROR(__xludf.DUMMYFUNCTION("""COMPUTED_VALUE"""),"Male")</f>
        <v>Male</v>
      </c>
      <c r="G391" s="2" t="b">
        <f ca="1">IFERROR(__xludf.DUMMYFUNCTION("""COMPUTED_VALUE"""),TRUE)</f>
        <v>1</v>
      </c>
    </row>
    <row r="392" spans="1:7" ht="12.5" x14ac:dyDescent="0.25">
      <c r="A392" s="2" t="str">
        <f ca="1">IFERROR(__xludf.DUMMYFUNCTION("""COMPUTED_VALUE"""),"Reiyuan")</f>
        <v>Reiyuan</v>
      </c>
      <c r="B392" s="2" t="str">
        <f ca="1">IFERROR(__xludf.DUMMYFUNCTION("""COMPUTED_VALUE"""),"Rekepalli")</f>
        <v>Rekepalli</v>
      </c>
      <c r="C392" s="2" t="str">
        <f ca="1">IFERROR(__xludf.DUMMYFUNCTION("""COMPUTED_VALUE"""),"#5 (Saturday, 5 - 6:40 pm)")</f>
        <v>#5 (Saturday, 5 - 6:40 pm)</v>
      </c>
      <c r="D392" s="2" t="str">
        <f ca="1">IFERROR(__xludf.DUMMYFUNCTION("""COMPUTED_VALUE"""),"Kealing")</f>
        <v>Kealing</v>
      </c>
      <c r="E392" s="2">
        <f ca="1">IFERROR(__xludf.DUMMYFUNCTION("""COMPUTED_VALUE"""),7)</f>
        <v>7</v>
      </c>
      <c r="F392" s="2" t="str">
        <f ca="1">IFERROR(__xludf.DUMMYFUNCTION("""COMPUTED_VALUE"""),"Male")</f>
        <v>Male</v>
      </c>
      <c r="G392" s="2"/>
    </row>
    <row r="393" spans="1:7" ht="12.5" x14ac:dyDescent="0.25">
      <c r="A393" s="2" t="str">
        <f ca="1">IFERROR(__xludf.DUMMYFUNCTION("""COMPUTED_VALUE"""),"Roane")</f>
        <v>Roane</v>
      </c>
      <c r="B393" s="2" t="str">
        <f ca="1">IFERROR(__xludf.DUMMYFUNCTION("""COMPUTED_VALUE"""),"Heining")</f>
        <v>Heining</v>
      </c>
      <c r="C393" s="2" t="str">
        <f ca="1">IFERROR(__xludf.DUMMYFUNCTION("""COMPUTED_VALUE"""),"#1 (Saturday, 10:20 am - 12)")</f>
        <v>#1 (Saturday, 10:20 am - 12)</v>
      </c>
      <c r="D393" s="2" t="str">
        <f ca="1">IFERROR(__xludf.DUMMYFUNCTION("""COMPUTED_VALUE"""),"McCallum")</f>
        <v>McCallum</v>
      </c>
      <c r="E393" s="2">
        <f ca="1">IFERROR(__xludf.DUMMYFUNCTION("""COMPUTED_VALUE"""),10)</f>
        <v>10</v>
      </c>
      <c r="F393" s="2" t="str">
        <f ca="1">IFERROR(__xludf.DUMMYFUNCTION("""COMPUTED_VALUE"""),"Male")</f>
        <v>Male</v>
      </c>
      <c r="G393" s="2"/>
    </row>
    <row r="394" spans="1:7" ht="12.5" x14ac:dyDescent="0.25">
      <c r="A394" s="2" t="str">
        <f ca="1">IFERROR(__xludf.DUMMYFUNCTION("""COMPUTED_VALUE"""),"Robby")</f>
        <v>Robby</v>
      </c>
      <c r="B394" s="2" t="str">
        <f ca="1">IFERROR(__xludf.DUMMYFUNCTION("""COMPUTED_VALUE"""),"Schooler")</f>
        <v>Schooler</v>
      </c>
      <c r="C394" s="2" t="str">
        <f ca="1">IFERROR(__xludf.DUMMYFUNCTION("""COMPUTED_VALUE"""),"#7 (Sunday, 10:20 am - noon)")</f>
        <v>#7 (Sunday, 10:20 am - noon)</v>
      </c>
      <c r="D394" s="2" t="str">
        <f ca="1">IFERROR(__xludf.DUMMYFUNCTION("""COMPUTED_VALUE"""),"Highland Park")</f>
        <v>Highland Park</v>
      </c>
      <c r="E394" s="2">
        <f ca="1">IFERROR(__xludf.DUMMYFUNCTION("""COMPUTED_VALUE"""),5)</f>
        <v>5</v>
      </c>
      <c r="F394" s="2" t="str">
        <f ca="1">IFERROR(__xludf.DUMMYFUNCTION("""COMPUTED_VALUE"""),"Male")</f>
        <v>Male</v>
      </c>
      <c r="G394" s="2" t="b">
        <f ca="1">IFERROR(__xludf.DUMMYFUNCTION("""COMPUTED_VALUE"""),TRUE)</f>
        <v>1</v>
      </c>
    </row>
    <row r="395" spans="1:7" ht="12.5" x14ac:dyDescent="0.25">
      <c r="A395" s="2" t="str">
        <f ca="1">IFERROR(__xludf.DUMMYFUNCTION("""COMPUTED_VALUE"""),"Robin")</f>
        <v>Robin</v>
      </c>
      <c r="B395" s="2" t="str">
        <f ca="1">IFERROR(__xludf.DUMMYFUNCTION("""COMPUTED_VALUE"""),"Curry")</f>
        <v>Curry</v>
      </c>
      <c r="C395" s="2" t="str">
        <f ca="1">IFERROR(__xludf.DUMMYFUNCTION("""COMPUTED_VALUE"""),"#2 (Saturday, 12 - 1:40 pm)")</f>
        <v>#2 (Saturday, 12 - 1:40 pm)</v>
      </c>
      <c r="D395" s="2" t="str">
        <f ca="1">IFERROR(__xludf.DUMMYFUNCTION("""COMPUTED_VALUE"""),"Brentwood")</f>
        <v>Brentwood</v>
      </c>
      <c r="E395" s="2">
        <f ca="1">IFERROR(__xludf.DUMMYFUNCTION("""COMPUTED_VALUE"""),5)</f>
        <v>5</v>
      </c>
      <c r="F395" s="2" t="str">
        <f ca="1">IFERROR(__xludf.DUMMYFUNCTION("""COMPUTED_VALUE"""),"Male")</f>
        <v>Male</v>
      </c>
      <c r="G395" s="2"/>
    </row>
    <row r="396" spans="1:7" ht="12.5" x14ac:dyDescent="0.25">
      <c r="A396" s="2" t="str">
        <f ca="1">IFERROR(__xludf.DUMMYFUNCTION("""COMPUTED_VALUE"""),"Rory")</f>
        <v>Rory</v>
      </c>
      <c r="B396" s="2" t="str">
        <f ca="1">IFERROR(__xludf.DUMMYFUNCTION("""COMPUTED_VALUE"""),"Barrett")</f>
        <v>Barrett</v>
      </c>
      <c r="C396" s="2" t="str">
        <f ca="1">IFERROR(__xludf.DUMMYFUNCTION("""COMPUTED_VALUE"""),"#2 (Saturday, 12 - 1:40 pm)")</f>
        <v>#2 (Saturday, 12 - 1:40 pm)</v>
      </c>
      <c r="D396" s="2" t="str">
        <f ca="1">IFERROR(__xludf.DUMMYFUNCTION("""COMPUTED_VALUE"""),"Ann Richards")</f>
        <v>Ann Richards</v>
      </c>
      <c r="E396" s="2">
        <f ca="1">IFERROR(__xludf.DUMMYFUNCTION("""COMPUTED_VALUE"""),9)</f>
        <v>9</v>
      </c>
      <c r="F396" s="2" t="str">
        <f ca="1">IFERROR(__xludf.DUMMYFUNCTION("""COMPUTED_VALUE"""),"Female")</f>
        <v>Female</v>
      </c>
      <c r="G396" s="2"/>
    </row>
    <row r="397" spans="1:7" ht="12.5" x14ac:dyDescent="0.25">
      <c r="A397" s="2" t="str">
        <f ca="1">IFERROR(__xludf.DUMMYFUNCTION("""COMPUTED_VALUE"""),"Rosa")</f>
        <v>Rosa</v>
      </c>
      <c r="B397" s="2" t="str">
        <f ca="1">IFERROR(__xludf.DUMMYFUNCTION("""COMPUTED_VALUE"""),"Vargas")</f>
        <v>Vargas</v>
      </c>
      <c r="C397" s="2" t="str">
        <f ca="1">IFERROR(__xludf.DUMMYFUNCTION("""COMPUTED_VALUE"""),"#6 (Sunday, 8:40 - 10:20 am)")</f>
        <v>#6 (Sunday, 8:40 - 10:20 am)</v>
      </c>
      <c r="D397" s="2" t="str">
        <f ca="1">IFERROR(__xludf.DUMMYFUNCTION("""COMPUTED_VALUE"""),"Ann Richards")</f>
        <v>Ann Richards</v>
      </c>
      <c r="E397" s="2">
        <f ca="1">IFERROR(__xludf.DUMMYFUNCTION("""COMPUTED_VALUE"""),8)</f>
        <v>8</v>
      </c>
      <c r="F397" s="2" t="str">
        <f ca="1">IFERROR(__xludf.DUMMYFUNCTION("""COMPUTED_VALUE"""),"Female")</f>
        <v>Female</v>
      </c>
      <c r="G397" s="2"/>
    </row>
    <row r="398" spans="1:7" ht="12.5" x14ac:dyDescent="0.25">
      <c r="A398" s="2" t="str">
        <f ca="1">IFERROR(__xludf.DUMMYFUNCTION("""COMPUTED_VALUE"""),"Rose")</f>
        <v>Rose</v>
      </c>
      <c r="B398" s="2" t="str">
        <f ca="1">IFERROR(__xludf.DUMMYFUNCTION("""COMPUTED_VALUE"""),"Underwood")</f>
        <v>Underwood</v>
      </c>
      <c r="C398" s="2" t="str">
        <f ca="1">IFERROR(__xludf.DUMMYFUNCTION("""COMPUTED_VALUE"""),"#3 (Saturday, 1:40 - 3:20 pm)")</f>
        <v>#3 (Saturday, 1:40 - 3:20 pm)</v>
      </c>
      <c r="D398" s="2" t="str">
        <f ca="1">IFERROR(__xludf.DUMMYFUNCTION("""COMPUTED_VALUE"""),"Lamar")</f>
        <v>Lamar</v>
      </c>
      <c r="E398" s="2">
        <f ca="1">IFERROR(__xludf.DUMMYFUNCTION("""COMPUTED_VALUE"""),6)</f>
        <v>6</v>
      </c>
      <c r="F398" s="2" t="str">
        <f ca="1">IFERROR(__xludf.DUMMYFUNCTION("""COMPUTED_VALUE"""),"Female")</f>
        <v>Female</v>
      </c>
      <c r="G398" s="2"/>
    </row>
    <row r="399" spans="1:7" ht="12.5" x14ac:dyDescent="0.25">
      <c r="A399" s="2" t="str">
        <f ca="1">IFERROR(__xludf.DUMMYFUNCTION("""COMPUTED_VALUE"""),"Rosemary")</f>
        <v>Rosemary</v>
      </c>
      <c r="B399" s="2" t="str">
        <f ca="1">IFERROR(__xludf.DUMMYFUNCTION("""COMPUTED_VALUE"""),"Klein")</f>
        <v>Klein</v>
      </c>
      <c r="C399" s="2" t="str">
        <f ca="1">IFERROR(__xludf.DUMMYFUNCTION("""COMPUTED_VALUE"""),"#5 (Saturday, 5 - 6:40 pm)")</f>
        <v>#5 (Saturday, 5 - 6:40 pm)</v>
      </c>
      <c r="D399" s="2" t="str">
        <f ca="1">IFERROR(__xludf.DUMMYFUNCTION("""COMPUTED_VALUE"""),"Lamar")</f>
        <v>Lamar</v>
      </c>
      <c r="E399" s="2">
        <f ca="1">IFERROR(__xludf.DUMMYFUNCTION("""COMPUTED_VALUE"""),6)</f>
        <v>6</v>
      </c>
      <c r="F399" s="2" t="str">
        <f ca="1">IFERROR(__xludf.DUMMYFUNCTION("""COMPUTED_VALUE"""),"Female")</f>
        <v>Female</v>
      </c>
      <c r="G399" s="2" t="b">
        <f ca="1">IFERROR(__xludf.DUMMYFUNCTION("""COMPUTED_VALUE"""),TRUE)</f>
        <v>1</v>
      </c>
    </row>
    <row r="400" spans="1:7" ht="12.5" x14ac:dyDescent="0.25">
      <c r="A400" s="2" t="str">
        <f ca="1">IFERROR(__xludf.DUMMYFUNCTION("""COMPUTED_VALUE"""),"Ruby")</f>
        <v>Ruby</v>
      </c>
      <c r="B400" s="2" t="str">
        <f ca="1">IFERROR(__xludf.DUMMYFUNCTION("""COMPUTED_VALUE"""),"Bullard")</f>
        <v>Bullard</v>
      </c>
      <c r="C400" s="2" t="str">
        <f ca="1">IFERROR(__xludf.DUMMYFUNCTION("""COMPUTED_VALUE"""),"#8 (Sunday, noon - 1:40 pm)")</f>
        <v>#8 (Sunday, noon - 1:40 pm)</v>
      </c>
      <c r="D400" s="2" t="str">
        <f ca="1">IFERROR(__xludf.DUMMYFUNCTION("""COMPUTED_VALUE"""),"Ann Richards")</f>
        <v>Ann Richards</v>
      </c>
      <c r="E400" s="2">
        <f ca="1">IFERROR(__xludf.DUMMYFUNCTION("""COMPUTED_VALUE"""),6)</f>
        <v>6</v>
      </c>
      <c r="F400" s="2" t="str">
        <f ca="1">IFERROR(__xludf.DUMMYFUNCTION("""COMPUTED_VALUE"""),"Female")</f>
        <v>Female</v>
      </c>
      <c r="G400" s="2" t="b">
        <f ca="1">IFERROR(__xludf.DUMMYFUNCTION("""COMPUTED_VALUE"""),TRUE)</f>
        <v>1</v>
      </c>
    </row>
    <row r="401" spans="1:7" ht="12.5" x14ac:dyDescent="0.25">
      <c r="A401" s="2" t="str">
        <f ca="1">IFERROR(__xludf.DUMMYFUNCTION("""COMPUTED_VALUE"""),"Ruby")</f>
        <v>Ruby</v>
      </c>
      <c r="B401" s="2" t="str">
        <f ca="1">IFERROR(__xludf.DUMMYFUNCTION("""COMPUTED_VALUE"""),"Cornwell")</f>
        <v>Cornwell</v>
      </c>
      <c r="C401" s="2" t="str">
        <f ca="1">IFERROR(__xludf.DUMMYFUNCTION("""COMPUTED_VALUE"""),"#9 (Sunday, 1:40 - 3:20 pm)")</f>
        <v>#9 (Sunday, 1:40 - 3:20 pm)</v>
      </c>
      <c r="D401" s="2" t="str">
        <f ca="1">IFERROR(__xludf.DUMMYFUNCTION("""COMPUTED_VALUE"""),"LASA")</f>
        <v>LASA</v>
      </c>
      <c r="E401" s="2">
        <f ca="1">IFERROR(__xludf.DUMMYFUNCTION("""COMPUTED_VALUE"""),10)</f>
        <v>10</v>
      </c>
      <c r="F401" s="2" t="str">
        <f ca="1">IFERROR(__xludf.DUMMYFUNCTION("""COMPUTED_VALUE"""),"Female")</f>
        <v>Female</v>
      </c>
      <c r="G401" s="2"/>
    </row>
    <row r="402" spans="1:7" ht="12.5" x14ac:dyDescent="0.25">
      <c r="A402" s="2" t="str">
        <f ca="1">IFERROR(__xludf.DUMMYFUNCTION("""COMPUTED_VALUE"""),"Ruby")</f>
        <v>Ruby</v>
      </c>
      <c r="B402" s="2" t="str">
        <f ca="1">IFERROR(__xludf.DUMMYFUNCTION("""COMPUTED_VALUE"""),"Ragsdale")</f>
        <v>Ragsdale</v>
      </c>
      <c r="C402" s="2" t="str">
        <f ca="1">IFERROR(__xludf.DUMMYFUNCTION("""COMPUTED_VALUE"""),"#10 (Sunday, 3:20 - 5 pm)")</f>
        <v>#10 (Sunday, 3:20 - 5 pm)</v>
      </c>
      <c r="D402" s="2" t="str">
        <f ca="1">IFERROR(__xludf.DUMMYFUNCTION("""COMPUTED_VALUE"""),"LASA")</f>
        <v>LASA</v>
      </c>
      <c r="E402" s="2">
        <f ca="1">IFERROR(__xludf.DUMMYFUNCTION("""COMPUTED_VALUE"""),10)</f>
        <v>10</v>
      </c>
      <c r="F402" s="2" t="str">
        <f ca="1">IFERROR(__xludf.DUMMYFUNCTION("""COMPUTED_VALUE"""),"Female")</f>
        <v>Female</v>
      </c>
      <c r="G402" s="2"/>
    </row>
    <row r="403" spans="1:7" ht="12.5" x14ac:dyDescent="0.25">
      <c r="A403" s="2" t="str">
        <f ca="1">IFERROR(__xludf.DUMMYFUNCTION("""COMPUTED_VALUE"""),"Ruby")</f>
        <v>Ruby</v>
      </c>
      <c r="B403" s="2" t="str">
        <f ca="1">IFERROR(__xludf.DUMMYFUNCTION("""COMPUTED_VALUE"""),"Wallace Ho")</f>
        <v>Wallace Ho</v>
      </c>
      <c r="C403" s="2" t="str">
        <f ca="1">IFERROR(__xludf.DUMMYFUNCTION("""COMPUTED_VALUE"""),"#6 (Sunday, 8:40 - 10:20 am)")</f>
        <v>#6 (Sunday, 8:40 - 10:20 am)</v>
      </c>
      <c r="D403" s="2" t="str">
        <f ca="1">IFERROR(__xludf.DUMMYFUNCTION("""COMPUTED_VALUE"""),"Highland Park")</f>
        <v>Highland Park</v>
      </c>
      <c r="E403" s="2">
        <f ca="1">IFERROR(__xludf.DUMMYFUNCTION("""COMPUTED_VALUE"""),5)</f>
        <v>5</v>
      </c>
      <c r="F403" s="2" t="str">
        <f ca="1">IFERROR(__xludf.DUMMYFUNCTION("""COMPUTED_VALUE"""),"Female")</f>
        <v>Female</v>
      </c>
      <c r="G403" s="2" t="b">
        <f ca="1">IFERROR(__xludf.DUMMYFUNCTION("""COMPUTED_VALUE"""),TRUE)</f>
        <v>1</v>
      </c>
    </row>
    <row r="404" spans="1:7" ht="12.5" x14ac:dyDescent="0.25">
      <c r="A404" s="2" t="str">
        <f ca="1">IFERROR(__xludf.DUMMYFUNCTION("""COMPUTED_VALUE"""),"Ryann")</f>
        <v>Ryann</v>
      </c>
      <c r="B404" s="2" t="str">
        <f ca="1">IFERROR(__xludf.DUMMYFUNCTION("""COMPUTED_VALUE"""),"Sanchez")</f>
        <v>Sanchez</v>
      </c>
      <c r="C404" s="2" t="str">
        <f ca="1">IFERROR(__xludf.DUMMYFUNCTION("""COMPUTED_VALUE"""),"#10 (Sunday, 3:20 - 5 pm)")</f>
        <v>#10 (Sunday, 3:20 - 5 pm)</v>
      </c>
      <c r="D404" s="2" t="str">
        <f ca="1">IFERROR(__xludf.DUMMYFUNCTION("""COMPUTED_VALUE"""),"Highland Park")</f>
        <v>Highland Park</v>
      </c>
      <c r="E404" s="2">
        <f ca="1">IFERROR(__xludf.DUMMYFUNCTION("""COMPUTED_VALUE"""),5)</f>
        <v>5</v>
      </c>
      <c r="F404" s="2" t="str">
        <f ca="1">IFERROR(__xludf.DUMMYFUNCTION("""COMPUTED_VALUE"""),"Female")</f>
        <v>Female</v>
      </c>
      <c r="G404" s="2" t="b">
        <f ca="1">IFERROR(__xludf.DUMMYFUNCTION("""COMPUTED_VALUE"""),TRUE)</f>
        <v>1</v>
      </c>
    </row>
    <row r="405" spans="1:7" ht="12.5" x14ac:dyDescent="0.25">
      <c r="A405" s="2" t="str">
        <f ca="1">IFERROR(__xludf.DUMMYFUNCTION("""COMPUTED_VALUE"""),"Saahil")</f>
        <v>Saahil</v>
      </c>
      <c r="B405" s="2" t="str">
        <f ca="1">IFERROR(__xludf.DUMMYFUNCTION("""COMPUTED_VALUE"""),"Kamath")</f>
        <v>Kamath</v>
      </c>
      <c r="C405" s="2" t="str">
        <f ca="1">IFERROR(__xludf.DUMMYFUNCTION("""COMPUTED_VALUE"""),"#3 (Saturday, 1:40 - 3:20 pm)")</f>
        <v>#3 (Saturday, 1:40 - 3:20 pm)</v>
      </c>
      <c r="D405" s="2" t="str">
        <f ca="1">IFERROR(__xludf.DUMMYFUNCTION("""COMPUTED_VALUE"""),"Kealing")</f>
        <v>Kealing</v>
      </c>
      <c r="E405" s="2">
        <f ca="1">IFERROR(__xludf.DUMMYFUNCTION("""COMPUTED_VALUE"""),7)</f>
        <v>7</v>
      </c>
      <c r="F405" s="2" t="str">
        <f ca="1">IFERROR(__xludf.DUMMYFUNCTION("""COMPUTED_VALUE"""),"Male")</f>
        <v>Male</v>
      </c>
      <c r="G405" s="2"/>
    </row>
    <row r="406" spans="1:7" ht="12.5" x14ac:dyDescent="0.25">
      <c r="A406" s="2" t="str">
        <f ca="1">IFERROR(__xludf.DUMMYFUNCTION("""COMPUTED_VALUE"""),"Saara")</f>
        <v>Saara</v>
      </c>
      <c r="B406" s="2" t="str">
        <f ca="1">IFERROR(__xludf.DUMMYFUNCTION("""COMPUTED_VALUE"""),"Lowell")</f>
        <v>Lowell</v>
      </c>
      <c r="C406" s="2" t="str">
        <f ca="1">IFERROR(__xludf.DUMMYFUNCTION("""COMPUTED_VALUE"""),"#5 (Saturday, 5 - 6:40 pm)")</f>
        <v>#5 (Saturday, 5 - 6:40 pm)</v>
      </c>
      <c r="D406" s="2" t="str">
        <f ca="1">IFERROR(__xludf.DUMMYFUNCTION("""COMPUTED_VALUE"""),"Lamar")</f>
        <v>Lamar</v>
      </c>
      <c r="E406" s="2">
        <f ca="1">IFERROR(__xludf.DUMMYFUNCTION("""COMPUTED_VALUE"""),8)</f>
        <v>8</v>
      </c>
      <c r="F406" s="2" t="str">
        <f ca="1">IFERROR(__xludf.DUMMYFUNCTION("""COMPUTED_VALUE"""),"Female")</f>
        <v>Female</v>
      </c>
      <c r="G406" s="2"/>
    </row>
    <row r="407" spans="1:7" ht="12.5" x14ac:dyDescent="0.25">
      <c r="A407" s="2" t="str">
        <f ca="1">IFERROR(__xludf.DUMMYFUNCTION("""COMPUTED_VALUE"""),"Sage")</f>
        <v>Sage</v>
      </c>
      <c r="B407" s="2" t="str">
        <f ca="1">IFERROR(__xludf.DUMMYFUNCTION("""COMPUTED_VALUE"""),"Finley")</f>
        <v>Finley</v>
      </c>
      <c r="C407" s="2" t="str">
        <f ca="1">IFERROR(__xludf.DUMMYFUNCTION("""COMPUTED_VALUE"""),"#5 (Saturday, 5 - 6:40 pm)")</f>
        <v>#5 (Saturday, 5 - 6:40 pm)</v>
      </c>
      <c r="D407" s="2" t="str">
        <f ca="1">IFERROR(__xludf.DUMMYFUNCTION("""COMPUTED_VALUE"""),"Kealing")</f>
        <v>Kealing</v>
      </c>
      <c r="E407" s="2">
        <f ca="1">IFERROR(__xludf.DUMMYFUNCTION("""COMPUTED_VALUE"""),6)</f>
        <v>6</v>
      </c>
      <c r="F407" s="2" t="str">
        <f ca="1">IFERROR(__xludf.DUMMYFUNCTION("""COMPUTED_VALUE"""),"Female")</f>
        <v>Female</v>
      </c>
      <c r="G407" s="2"/>
    </row>
    <row r="408" spans="1:7" ht="12.5" x14ac:dyDescent="0.25">
      <c r="A408" s="2" t="str">
        <f ca="1">IFERROR(__xludf.DUMMYFUNCTION("""COMPUTED_VALUE"""),"Salvador")</f>
        <v>Salvador</v>
      </c>
      <c r="B408" s="2" t="str">
        <f ca="1">IFERROR(__xludf.DUMMYFUNCTION("""COMPUTED_VALUE"""),"Lofat")</f>
        <v>Lofat</v>
      </c>
      <c r="C408" s="2" t="str">
        <f ca="1">IFERROR(__xludf.DUMMYFUNCTION("""COMPUTED_VALUE"""),"#6 (Sunday, 8:40 - 10:20 am)")</f>
        <v>#6 (Sunday, 8:40 - 10:20 am)</v>
      </c>
      <c r="D408" s="2" t="str">
        <f ca="1">IFERROR(__xludf.DUMMYFUNCTION("""COMPUTED_VALUE"""),"LASA")</f>
        <v>LASA</v>
      </c>
      <c r="E408" s="2">
        <f ca="1">IFERROR(__xludf.DUMMYFUNCTION("""COMPUTED_VALUE"""),9)</f>
        <v>9</v>
      </c>
      <c r="F408" s="2" t="str">
        <f ca="1">IFERROR(__xludf.DUMMYFUNCTION("""COMPUTED_VALUE"""),"Male")</f>
        <v>Male</v>
      </c>
      <c r="G408" s="2"/>
    </row>
    <row r="409" spans="1:7" ht="12.5" x14ac:dyDescent="0.25">
      <c r="A409" s="2" t="str">
        <f ca="1">IFERROR(__xludf.DUMMYFUNCTION("""COMPUTED_VALUE"""),"Sam")</f>
        <v>Sam</v>
      </c>
      <c r="B409" s="2" t="str">
        <f ca="1">IFERROR(__xludf.DUMMYFUNCTION("""COMPUTED_VALUE"""),"Archer")</f>
        <v>Archer</v>
      </c>
      <c r="C409" s="2" t="str">
        <f ca="1">IFERROR(__xludf.DUMMYFUNCTION("""COMPUTED_VALUE"""),"#1 (Saturday, 10:20 am - 12)")</f>
        <v>#1 (Saturday, 10:20 am - 12)</v>
      </c>
      <c r="D409" s="2" t="str">
        <f ca="1">IFERROR(__xludf.DUMMYFUNCTION("""COMPUTED_VALUE"""),"McCallum")</f>
        <v>McCallum</v>
      </c>
      <c r="E409" s="2">
        <f ca="1">IFERROR(__xludf.DUMMYFUNCTION("""COMPUTED_VALUE"""),11)</f>
        <v>11</v>
      </c>
      <c r="F409" s="2" t="str">
        <f ca="1">IFERROR(__xludf.DUMMYFUNCTION("""COMPUTED_VALUE"""),"Male")</f>
        <v>Male</v>
      </c>
      <c r="G409" s="2"/>
    </row>
    <row r="410" spans="1:7" ht="12.5" x14ac:dyDescent="0.25">
      <c r="A410" s="2" t="str">
        <f ca="1">IFERROR(__xludf.DUMMYFUNCTION("""COMPUTED_VALUE"""),"Sam")</f>
        <v>Sam</v>
      </c>
      <c r="B410" s="2" t="str">
        <f ca="1">IFERROR(__xludf.DUMMYFUNCTION("""COMPUTED_VALUE"""),"Gentry")</f>
        <v>Gentry</v>
      </c>
      <c r="C410" s="2" t="str">
        <f ca="1">IFERROR(__xludf.DUMMYFUNCTION("""COMPUTED_VALUE"""),"#6 (Sunday, 8:40 - 10:20 am)")</f>
        <v>#6 (Sunday, 8:40 - 10:20 am)</v>
      </c>
      <c r="D410" s="2" t="str">
        <f ca="1">IFERROR(__xludf.DUMMYFUNCTION("""COMPUTED_VALUE"""),"Brentwood")</f>
        <v>Brentwood</v>
      </c>
      <c r="E410" s="2">
        <f ca="1">IFERROR(__xludf.DUMMYFUNCTION("""COMPUTED_VALUE"""),5)</f>
        <v>5</v>
      </c>
      <c r="F410" s="2" t="str">
        <f ca="1">IFERROR(__xludf.DUMMYFUNCTION("""COMPUTED_VALUE"""),"Male")</f>
        <v>Male</v>
      </c>
      <c r="G410" s="2" t="b">
        <f ca="1">IFERROR(__xludf.DUMMYFUNCTION("""COMPUTED_VALUE"""),TRUE)</f>
        <v>1</v>
      </c>
    </row>
    <row r="411" spans="1:7" ht="12.5" x14ac:dyDescent="0.25">
      <c r="A411" s="2" t="str">
        <f ca="1">IFERROR(__xludf.DUMMYFUNCTION("""COMPUTED_VALUE"""),"Sammie")</f>
        <v>Sammie</v>
      </c>
      <c r="B411" s="2" t="str">
        <f ca="1">IFERROR(__xludf.DUMMYFUNCTION("""COMPUTED_VALUE"""),"Garel")</f>
        <v>Garel</v>
      </c>
      <c r="C411" s="2" t="str">
        <f ca="1">IFERROR(__xludf.DUMMYFUNCTION("""COMPUTED_VALUE"""),"#4 (Saturday, 3:20 - 5 pm)")</f>
        <v>#4 (Saturday, 3:20 - 5 pm)</v>
      </c>
      <c r="D411" s="2" t="str">
        <f ca="1">IFERROR(__xludf.DUMMYFUNCTION("""COMPUTED_VALUE"""),"Lamar")</f>
        <v>Lamar</v>
      </c>
      <c r="E411" s="2">
        <f ca="1">IFERROR(__xludf.DUMMYFUNCTION("""COMPUTED_VALUE"""),8)</f>
        <v>8</v>
      </c>
      <c r="F411" s="2" t="str">
        <f ca="1">IFERROR(__xludf.DUMMYFUNCTION("""COMPUTED_VALUE"""),"Female")</f>
        <v>Female</v>
      </c>
      <c r="G411" s="2"/>
    </row>
    <row r="412" spans="1:7" ht="12.5" x14ac:dyDescent="0.25">
      <c r="A412" s="2" t="str">
        <f ca="1">IFERROR(__xludf.DUMMYFUNCTION("""COMPUTED_VALUE"""),"Sammy")</f>
        <v>Sammy</v>
      </c>
      <c r="B412" s="2" t="str">
        <f ca="1">IFERROR(__xludf.DUMMYFUNCTION("""COMPUTED_VALUE"""),"Doody")</f>
        <v>Doody</v>
      </c>
      <c r="C412" s="2" t="str">
        <f ca="1">IFERROR(__xludf.DUMMYFUNCTION("""COMPUTED_VALUE"""),"#9 (Sunday, 1:40 - 3:20 pm)")</f>
        <v>#9 (Sunday, 1:40 - 3:20 pm)</v>
      </c>
      <c r="D412" s="2" t="str">
        <f ca="1">IFERROR(__xludf.DUMMYFUNCTION("""COMPUTED_VALUE"""),"Lamar")</f>
        <v>Lamar</v>
      </c>
      <c r="E412" s="2">
        <f ca="1">IFERROR(__xludf.DUMMYFUNCTION("""COMPUTED_VALUE"""),6)</f>
        <v>6</v>
      </c>
      <c r="F412" s="2" t="str">
        <f ca="1">IFERROR(__xludf.DUMMYFUNCTION("""COMPUTED_VALUE"""),"Female")</f>
        <v>Female</v>
      </c>
      <c r="G412" s="2"/>
    </row>
    <row r="413" spans="1:7" ht="12.5" x14ac:dyDescent="0.25">
      <c r="A413" s="2" t="str">
        <f ca="1">IFERROR(__xludf.DUMMYFUNCTION("""COMPUTED_VALUE"""),"Sarah")</f>
        <v>Sarah</v>
      </c>
      <c r="B413" s="2" t="str">
        <f ca="1">IFERROR(__xludf.DUMMYFUNCTION("""COMPUTED_VALUE"""),"Ceballos")</f>
        <v>Ceballos</v>
      </c>
      <c r="C413" s="2" t="str">
        <f ca="1">IFERROR(__xludf.DUMMYFUNCTION("""COMPUTED_VALUE"""),"#2 (Saturday, 12 - 1:40 pm)")</f>
        <v>#2 (Saturday, 12 - 1:40 pm)</v>
      </c>
      <c r="D413" s="2" t="str">
        <f ca="1">IFERROR(__xludf.DUMMYFUNCTION("""COMPUTED_VALUE"""),"Ann Richards")</f>
        <v>Ann Richards</v>
      </c>
      <c r="E413" s="2">
        <f ca="1">IFERROR(__xludf.DUMMYFUNCTION("""COMPUTED_VALUE"""),9)</f>
        <v>9</v>
      </c>
      <c r="F413" s="2" t="str">
        <f ca="1">IFERROR(__xludf.DUMMYFUNCTION("""COMPUTED_VALUE"""),"Female")</f>
        <v>Female</v>
      </c>
      <c r="G413" s="2"/>
    </row>
    <row r="414" spans="1:7" ht="12.5" x14ac:dyDescent="0.25">
      <c r="A414" s="2" t="str">
        <f ca="1">IFERROR(__xludf.DUMMYFUNCTION("""COMPUTED_VALUE"""),"Sarah")</f>
        <v>Sarah</v>
      </c>
      <c r="B414" s="2" t="str">
        <f ca="1">IFERROR(__xludf.DUMMYFUNCTION("""COMPUTED_VALUE"""),"Saenz")</f>
        <v>Saenz</v>
      </c>
      <c r="C414" s="2" t="str">
        <f ca="1">IFERROR(__xludf.DUMMYFUNCTION("""COMPUTED_VALUE"""),"#9 (Sunday, 1:40 - 3:20 pm)")</f>
        <v>#9 (Sunday, 1:40 - 3:20 pm)</v>
      </c>
      <c r="D414" s="2" t="str">
        <f ca="1">IFERROR(__xludf.DUMMYFUNCTION("""COMPUTED_VALUE"""),"Magellan")</f>
        <v>Magellan</v>
      </c>
      <c r="E414" s="2">
        <f ca="1">IFERROR(__xludf.DUMMYFUNCTION("""COMPUTED_VALUE"""),7)</f>
        <v>7</v>
      </c>
      <c r="F414" s="2" t="str">
        <f ca="1">IFERROR(__xludf.DUMMYFUNCTION("""COMPUTED_VALUE"""),"Female")</f>
        <v>Female</v>
      </c>
      <c r="G414" s="2"/>
    </row>
    <row r="415" spans="1:7" ht="12.5" x14ac:dyDescent="0.25">
      <c r="A415" s="2" t="str">
        <f ca="1">IFERROR(__xludf.DUMMYFUNCTION("""COMPUTED_VALUE"""),"Sarah")</f>
        <v>Sarah</v>
      </c>
      <c r="B415" s="2" t="str">
        <f ca="1">IFERROR(__xludf.DUMMYFUNCTION("""COMPUTED_VALUE"""),"Tong")</f>
        <v>Tong</v>
      </c>
      <c r="C415" s="2" t="str">
        <f ca="1">IFERROR(__xludf.DUMMYFUNCTION("""COMPUTED_VALUE"""),"#10 (Sunday, 3:20 - 5 pm)")</f>
        <v>#10 (Sunday, 3:20 - 5 pm)</v>
      </c>
      <c r="D415" s="2" t="str">
        <f ca="1">IFERROR(__xludf.DUMMYFUNCTION("""COMPUTED_VALUE"""),"Kealing")</f>
        <v>Kealing</v>
      </c>
      <c r="E415" s="2">
        <f ca="1">IFERROR(__xludf.DUMMYFUNCTION("""COMPUTED_VALUE"""),6)</f>
        <v>6</v>
      </c>
      <c r="F415" s="2" t="str">
        <f ca="1">IFERROR(__xludf.DUMMYFUNCTION("""COMPUTED_VALUE"""),"Female")</f>
        <v>Female</v>
      </c>
      <c r="G415" s="2" t="b">
        <f ca="1">IFERROR(__xludf.DUMMYFUNCTION("""COMPUTED_VALUE"""),TRUE)</f>
        <v>1</v>
      </c>
    </row>
    <row r="416" spans="1:7" ht="12.5" x14ac:dyDescent="0.25">
      <c r="A416" s="2" t="str">
        <f ca="1">IFERROR(__xludf.DUMMYFUNCTION("""COMPUTED_VALUE"""),"Sarah")</f>
        <v>Sarah</v>
      </c>
      <c r="B416" s="2" t="str">
        <f ca="1">IFERROR(__xludf.DUMMYFUNCTION("""COMPUTED_VALUE"""),"Zaro")</f>
        <v>Zaro</v>
      </c>
      <c r="C416" s="2" t="str">
        <f ca="1">IFERROR(__xludf.DUMMYFUNCTION("""COMPUTED_VALUE"""),"#4 (Saturday, 3:20 - 5 pm)")</f>
        <v>#4 (Saturday, 3:20 - 5 pm)</v>
      </c>
      <c r="D416" s="2" t="str">
        <f ca="1">IFERROR(__xludf.DUMMYFUNCTION("""COMPUTED_VALUE"""),"Ann Richards")</f>
        <v>Ann Richards</v>
      </c>
      <c r="E416" s="2">
        <f ca="1">IFERROR(__xludf.DUMMYFUNCTION("""COMPUTED_VALUE"""),9)</f>
        <v>9</v>
      </c>
      <c r="F416" s="2" t="str">
        <f ca="1">IFERROR(__xludf.DUMMYFUNCTION("""COMPUTED_VALUE"""),"Female")</f>
        <v>Female</v>
      </c>
      <c r="G416" s="2"/>
    </row>
    <row r="417" spans="1:7" ht="12.5" x14ac:dyDescent="0.25">
      <c r="A417" s="2" t="str">
        <f ca="1">IFERROR(__xludf.DUMMYFUNCTION("""COMPUTED_VALUE"""),"Scarlett")</f>
        <v>Scarlett</v>
      </c>
      <c r="B417" s="2" t="str">
        <f ca="1">IFERROR(__xludf.DUMMYFUNCTION("""COMPUTED_VALUE"""),"O’Brien")</f>
        <v>O’Brien</v>
      </c>
      <c r="C417" s="2" t="str">
        <f ca="1">IFERROR(__xludf.DUMMYFUNCTION("""COMPUTED_VALUE"""),"#1 (Saturday, 10:20 am - 12)")</f>
        <v>#1 (Saturday, 10:20 am - 12)</v>
      </c>
      <c r="D417" s="2" t="str">
        <f ca="1">IFERROR(__xludf.DUMMYFUNCTION("""COMPUTED_VALUE"""),"McCallum")</f>
        <v>McCallum</v>
      </c>
      <c r="E417" s="2">
        <f ca="1">IFERROR(__xludf.DUMMYFUNCTION("""COMPUTED_VALUE"""),12)</f>
        <v>12</v>
      </c>
      <c r="F417" s="2" t="str">
        <f ca="1">IFERROR(__xludf.DUMMYFUNCTION("""COMPUTED_VALUE"""),"Female")</f>
        <v>Female</v>
      </c>
      <c r="G417" s="2"/>
    </row>
    <row r="418" spans="1:7" ht="12.5" x14ac:dyDescent="0.25">
      <c r="A418" s="2" t="str">
        <f ca="1">IFERROR(__xludf.DUMMYFUNCTION("""COMPUTED_VALUE"""),"Scarlett")</f>
        <v>Scarlett</v>
      </c>
      <c r="B418" s="2" t="str">
        <f ca="1">IFERROR(__xludf.DUMMYFUNCTION("""COMPUTED_VALUE"""),"Tashnick")</f>
        <v>Tashnick</v>
      </c>
      <c r="C418" s="2" t="str">
        <f ca="1">IFERROR(__xludf.DUMMYFUNCTION("""COMPUTED_VALUE"""),"#6 (Sunday, 8:40 - 10:20 am)")</f>
        <v>#6 (Sunday, 8:40 - 10:20 am)</v>
      </c>
      <c r="D418" s="2" t="str">
        <f ca="1">IFERROR(__xludf.DUMMYFUNCTION("""COMPUTED_VALUE"""),"Highland Park")</f>
        <v>Highland Park</v>
      </c>
      <c r="E418" s="2">
        <f ca="1">IFERROR(__xludf.DUMMYFUNCTION("""COMPUTED_VALUE"""),5)</f>
        <v>5</v>
      </c>
      <c r="F418" s="2" t="str">
        <f ca="1">IFERROR(__xludf.DUMMYFUNCTION("""COMPUTED_VALUE"""),"Female")</f>
        <v>Female</v>
      </c>
      <c r="G418" s="2" t="b">
        <f ca="1">IFERROR(__xludf.DUMMYFUNCTION("""COMPUTED_VALUE"""),TRUE)</f>
        <v>1</v>
      </c>
    </row>
    <row r="419" spans="1:7" ht="12.5" x14ac:dyDescent="0.25">
      <c r="A419" s="2" t="str">
        <f ca="1">IFERROR(__xludf.DUMMYFUNCTION("""COMPUTED_VALUE"""),"Sean")</f>
        <v>Sean</v>
      </c>
      <c r="B419" s="2" t="str">
        <f ca="1">IFERROR(__xludf.DUMMYFUNCTION("""COMPUTED_VALUE"""),"Sander")</f>
        <v>Sander</v>
      </c>
      <c r="C419" s="2" t="str">
        <f ca="1">IFERROR(__xludf.DUMMYFUNCTION("""COMPUTED_VALUE"""),"#1 (Saturday, 10:20 am - 12)")</f>
        <v>#1 (Saturday, 10:20 am - 12)</v>
      </c>
      <c r="D419" s="2" t="str">
        <f ca="1">IFERROR(__xludf.DUMMYFUNCTION("""COMPUTED_VALUE"""),"McCallum")</f>
        <v>McCallum</v>
      </c>
      <c r="E419" s="2">
        <f ca="1">IFERROR(__xludf.DUMMYFUNCTION("""COMPUTED_VALUE"""),11)</f>
        <v>11</v>
      </c>
      <c r="F419" s="2" t="str">
        <f ca="1">IFERROR(__xludf.DUMMYFUNCTION("""COMPUTED_VALUE"""),"Male")</f>
        <v>Male</v>
      </c>
      <c r="G419" s="2"/>
    </row>
    <row r="420" spans="1:7" ht="12.5" x14ac:dyDescent="0.25">
      <c r="A420" s="2" t="str">
        <f ca="1">IFERROR(__xludf.DUMMYFUNCTION("""COMPUTED_VALUE"""),"Senna")</f>
        <v>Senna</v>
      </c>
      <c r="B420" s="2" t="str">
        <f ca="1">IFERROR(__xludf.DUMMYFUNCTION("""COMPUTED_VALUE"""),"Tureen")</f>
        <v>Tureen</v>
      </c>
      <c r="C420" s="2" t="str">
        <f ca="1">IFERROR(__xludf.DUMMYFUNCTION("""COMPUTED_VALUE"""),"#8 (Sunday, noon - 1:40 pm)")</f>
        <v>#8 (Sunday, noon - 1:40 pm)</v>
      </c>
      <c r="D420" s="2" t="str">
        <f ca="1">IFERROR(__xludf.DUMMYFUNCTION("""COMPUTED_VALUE"""),"Ann Richards")</f>
        <v>Ann Richards</v>
      </c>
      <c r="E420" s="2">
        <f ca="1">IFERROR(__xludf.DUMMYFUNCTION("""COMPUTED_VALUE"""),7)</f>
        <v>7</v>
      </c>
      <c r="F420" s="2" t="str">
        <f ca="1">IFERROR(__xludf.DUMMYFUNCTION("""COMPUTED_VALUE"""),"Female")</f>
        <v>Female</v>
      </c>
      <c r="G420" s="2"/>
    </row>
    <row r="421" spans="1:7" ht="12.5" x14ac:dyDescent="0.25">
      <c r="A421" s="2" t="str">
        <f ca="1">IFERROR(__xludf.DUMMYFUNCTION("""COMPUTED_VALUE"""),"Seva")</f>
        <v>Seva</v>
      </c>
      <c r="B421" s="2" t="str">
        <f ca="1">IFERROR(__xludf.DUMMYFUNCTION("""COMPUTED_VALUE"""),"Deshpande")</f>
        <v>Deshpande</v>
      </c>
      <c r="C421" s="2" t="str">
        <f ca="1">IFERROR(__xludf.DUMMYFUNCTION("""COMPUTED_VALUE"""),"#1 (Saturday, 10:20 am - 12)")</f>
        <v>#1 (Saturday, 10:20 am - 12)</v>
      </c>
      <c r="D421" s="2" t="str">
        <f ca="1">IFERROR(__xludf.DUMMYFUNCTION("""COMPUTED_VALUE"""),"Highland Park")</f>
        <v>Highland Park</v>
      </c>
      <c r="E421" s="2">
        <f ca="1">IFERROR(__xludf.DUMMYFUNCTION("""COMPUTED_VALUE"""),5)</f>
        <v>5</v>
      </c>
      <c r="F421" s="2" t="str">
        <f ca="1">IFERROR(__xludf.DUMMYFUNCTION("""COMPUTED_VALUE"""),"Female")</f>
        <v>Female</v>
      </c>
      <c r="G421" s="2" t="b">
        <f ca="1">IFERROR(__xludf.DUMMYFUNCTION("""COMPUTED_VALUE"""),TRUE)</f>
        <v>1</v>
      </c>
    </row>
    <row r="422" spans="1:7" ht="12.5" x14ac:dyDescent="0.25">
      <c r="A422" s="2" t="str">
        <f ca="1">IFERROR(__xludf.DUMMYFUNCTION("""COMPUTED_VALUE"""),"Sidarth")</f>
        <v>Sidarth</v>
      </c>
      <c r="B422" s="2" t="str">
        <f ca="1">IFERROR(__xludf.DUMMYFUNCTION("""COMPUTED_VALUE"""),"Senthil")</f>
        <v>Senthil</v>
      </c>
      <c r="C422" s="2" t="str">
        <f ca="1">IFERROR(__xludf.DUMMYFUNCTION("""COMPUTED_VALUE"""),"#3 (Saturday, 1:40 - 3:20 pm)")</f>
        <v>#3 (Saturday, 1:40 - 3:20 pm)</v>
      </c>
      <c r="D422" s="2" t="str">
        <f ca="1">IFERROR(__xludf.DUMMYFUNCTION("""COMPUTED_VALUE"""),"LASA")</f>
        <v>LASA</v>
      </c>
      <c r="E422" s="2">
        <f ca="1">IFERROR(__xludf.DUMMYFUNCTION("""COMPUTED_VALUE"""),9)</f>
        <v>9</v>
      </c>
      <c r="F422" s="2" t="str">
        <f ca="1">IFERROR(__xludf.DUMMYFUNCTION("""COMPUTED_VALUE"""),"Male")</f>
        <v>Male</v>
      </c>
      <c r="G422" s="2"/>
    </row>
    <row r="423" spans="1:7" ht="12.5" x14ac:dyDescent="0.25">
      <c r="A423" s="2" t="str">
        <f ca="1">IFERROR(__xludf.DUMMYFUNCTION("""COMPUTED_VALUE"""),"Siena")</f>
        <v>Siena</v>
      </c>
      <c r="B423" s="2" t="str">
        <f ca="1">IFERROR(__xludf.DUMMYFUNCTION("""COMPUTED_VALUE"""),"Wingrove")</f>
        <v>Wingrove</v>
      </c>
      <c r="C423" s="2" t="str">
        <f ca="1">IFERROR(__xludf.DUMMYFUNCTION("""COMPUTED_VALUE"""),"#10 (Sunday, 3:20 - 5 pm)")</f>
        <v>#10 (Sunday, 3:20 - 5 pm)</v>
      </c>
      <c r="D423" s="2" t="str">
        <f ca="1">IFERROR(__xludf.DUMMYFUNCTION("""COMPUTED_VALUE"""),"Magellan")</f>
        <v>Magellan</v>
      </c>
      <c r="E423" s="2">
        <f ca="1">IFERROR(__xludf.DUMMYFUNCTION("""COMPUTED_VALUE"""),7)</f>
        <v>7</v>
      </c>
      <c r="F423" s="2" t="str">
        <f ca="1">IFERROR(__xludf.DUMMYFUNCTION("""COMPUTED_VALUE"""),"Female")</f>
        <v>Female</v>
      </c>
      <c r="G423" s="2"/>
    </row>
    <row r="424" spans="1:7" ht="12.5" x14ac:dyDescent="0.25">
      <c r="A424" s="2" t="str">
        <f ca="1">IFERROR(__xludf.DUMMYFUNCTION("""COMPUTED_VALUE"""),"Simon")</f>
        <v>Simon</v>
      </c>
      <c r="B424" s="2" t="str">
        <f ca="1">IFERROR(__xludf.DUMMYFUNCTION("""COMPUTED_VALUE"""),"Saldana")</f>
        <v>Saldana</v>
      </c>
      <c r="C424" s="2" t="str">
        <f ca="1">IFERROR(__xludf.DUMMYFUNCTION("""COMPUTED_VALUE"""),"#6 (Sunday, 8:40 - 10:20 am)")</f>
        <v>#6 (Sunday, 8:40 - 10:20 am)</v>
      </c>
      <c r="D424" s="2" t="str">
        <f ca="1">IFERROR(__xludf.DUMMYFUNCTION("""COMPUTED_VALUE"""),"Lamar")</f>
        <v>Lamar</v>
      </c>
      <c r="E424" s="2">
        <f ca="1">IFERROR(__xludf.DUMMYFUNCTION("""COMPUTED_VALUE"""),6)</f>
        <v>6</v>
      </c>
      <c r="F424" s="2" t="str">
        <f ca="1">IFERROR(__xludf.DUMMYFUNCTION("""COMPUTED_VALUE"""),"Male")</f>
        <v>Male</v>
      </c>
      <c r="G424" s="2"/>
    </row>
    <row r="425" spans="1:7" ht="12.5" x14ac:dyDescent="0.25">
      <c r="A425" s="2" t="str">
        <f ca="1">IFERROR(__xludf.DUMMYFUNCTION("""COMPUTED_VALUE"""),"Simon")</f>
        <v>Simon</v>
      </c>
      <c r="B425" s="2" t="str">
        <f ca="1">IFERROR(__xludf.DUMMYFUNCTION("""COMPUTED_VALUE"""),"Windler")</f>
        <v>Windler</v>
      </c>
      <c r="C425" s="2" t="str">
        <f ca="1">IFERROR(__xludf.DUMMYFUNCTION("""COMPUTED_VALUE"""),"#3 (Saturday, 1:40 - 3:20 pm)")</f>
        <v>#3 (Saturday, 1:40 - 3:20 pm)</v>
      </c>
      <c r="D425" s="2" t="str">
        <f ca="1">IFERROR(__xludf.DUMMYFUNCTION("""COMPUTED_VALUE"""),"LASA")</f>
        <v>LASA</v>
      </c>
      <c r="E425" s="2">
        <f ca="1">IFERROR(__xludf.DUMMYFUNCTION("""COMPUTED_VALUE"""),12)</f>
        <v>12</v>
      </c>
      <c r="F425" s="2" t="str">
        <f ca="1">IFERROR(__xludf.DUMMYFUNCTION("""COMPUTED_VALUE"""),"Male")</f>
        <v>Male</v>
      </c>
      <c r="G425" s="2"/>
    </row>
    <row r="426" spans="1:7" ht="12.5" x14ac:dyDescent="0.25">
      <c r="A426" s="2" t="str">
        <f ca="1">IFERROR(__xludf.DUMMYFUNCTION("""COMPUTED_VALUE"""),"Skarlett")</f>
        <v>Skarlett</v>
      </c>
      <c r="B426" s="2" t="str">
        <f ca="1">IFERROR(__xludf.DUMMYFUNCTION("""COMPUTED_VALUE"""),"Hernandez")</f>
        <v>Hernandez</v>
      </c>
      <c r="C426" s="2" t="str">
        <f ca="1">IFERROR(__xludf.DUMMYFUNCTION("""COMPUTED_VALUE"""),"#3 (Saturday, 1:40 - 3:20 pm)")</f>
        <v>#3 (Saturday, 1:40 - 3:20 pm)</v>
      </c>
      <c r="D426" s="2" t="str">
        <f ca="1">IFERROR(__xludf.DUMMYFUNCTION("""COMPUTED_VALUE"""),"Ann Richards")</f>
        <v>Ann Richards</v>
      </c>
      <c r="E426" s="2">
        <f ca="1">IFERROR(__xludf.DUMMYFUNCTION("""COMPUTED_VALUE"""),8)</f>
        <v>8</v>
      </c>
      <c r="F426" s="2" t="str">
        <f ca="1">IFERROR(__xludf.DUMMYFUNCTION("""COMPUTED_VALUE"""),"Female")</f>
        <v>Female</v>
      </c>
      <c r="G426" s="2" t="b">
        <f ca="1">IFERROR(__xludf.DUMMYFUNCTION("""COMPUTED_VALUE"""),TRUE)</f>
        <v>1</v>
      </c>
    </row>
    <row r="427" spans="1:7" ht="12.5" x14ac:dyDescent="0.25">
      <c r="A427" s="2" t="str">
        <f ca="1">IFERROR(__xludf.DUMMYFUNCTION("""COMPUTED_VALUE"""),"Skye")</f>
        <v>Skye</v>
      </c>
      <c r="B427" s="2" t="str">
        <f ca="1">IFERROR(__xludf.DUMMYFUNCTION("""COMPUTED_VALUE"""),"Flaherty")</f>
        <v>Flaherty</v>
      </c>
      <c r="C427" s="2" t="str">
        <f ca="1">IFERROR(__xludf.DUMMYFUNCTION("""COMPUTED_VALUE"""),"#10 (Sunday, 3:20 - 5 pm)")</f>
        <v>#10 (Sunday, 3:20 - 5 pm)</v>
      </c>
      <c r="D427" s="2" t="str">
        <f ca="1">IFERROR(__xludf.DUMMYFUNCTION("""COMPUTED_VALUE"""),"Ann Richards")</f>
        <v>Ann Richards</v>
      </c>
      <c r="E427" s="2">
        <f ca="1">IFERROR(__xludf.DUMMYFUNCTION("""COMPUTED_VALUE"""),6)</f>
        <v>6</v>
      </c>
      <c r="F427" s="2" t="str">
        <f ca="1">IFERROR(__xludf.DUMMYFUNCTION("""COMPUTED_VALUE"""),"Female")</f>
        <v>Female</v>
      </c>
      <c r="G427" s="2" t="b">
        <f ca="1">IFERROR(__xludf.DUMMYFUNCTION("""COMPUTED_VALUE"""),TRUE)</f>
        <v>1</v>
      </c>
    </row>
    <row r="428" spans="1:7" ht="12.5" x14ac:dyDescent="0.25">
      <c r="A428" s="2" t="str">
        <f ca="1">IFERROR(__xludf.DUMMYFUNCTION("""COMPUTED_VALUE"""),"Skyyler")</f>
        <v>Skyyler</v>
      </c>
      <c r="B428" s="2" t="str">
        <f ca="1">IFERROR(__xludf.DUMMYFUNCTION("""COMPUTED_VALUE"""),"Buckley")</f>
        <v>Buckley</v>
      </c>
      <c r="C428" s="2" t="str">
        <f ca="1">IFERROR(__xludf.DUMMYFUNCTION("""COMPUTED_VALUE"""),"#6 (Sunday, 8:40 - 10:20 am)")</f>
        <v>#6 (Sunday, 8:40 - 10:20 am)</v>
      </c>
      <c r="D428" s="2" t="str">
        <f ca="1">IFERROR(__xludf.DUMMYFUNCTION("""COMPUTED_VALUE"""),"LASA")</f>
        <v>LASA</v>
      </c>
      <c r="E428" s="2">
        <f ca="1">IFERROR(__xludf.DUMMYFUNCTION("""COMPUTED_VALUE"""),12)</f>
        <v>12</v>
      </c>
      <c r="F428" s="2" t="str">
        <f ca="1">IFERROR(__xludf.DUMMYFUNCTION("""COMPUTED_VALUE"""),"Female")</f>
        <v>Female</v>
      </c>
      <c r="G428" s="2"/>
    </row>
    <row r="429" spans="1:7" ht="12.5" x14ac:dyDescent="0.25">
      <c r="A429" s="2" t="str">
        <f ca="1">IFERROR(__xludf.DUMMYFUNCTION("""COMPUTED_VALUE"""),"Sloane")</f>
        <v>Sloane</v>
      </c>
      <c r="B429" s="2" t="str">
        <f ca="1">IFERROR(__xludf.DUMMYFUNCTION("""COMPUTED_VALUE"""),"Gormin")</f>
        <v>Gormin</v>
      </c>
      <c r="C429" s="2" t="str">
        <f ca="1">IFERROR(__xludf.DUMMYFUNCTION("""COMPUTED_VALUE"""),"#5 (Saturday, 5 - 6:40 pm)")</f>
        <v>#5 (Saturday, 5 - 6:40 pm)</v>
      </c>
      <c r="D429" s="2" t="str">
        <f ca="1">IFERROR(__xludf.DUMMYFUNCTION("""COMPUTED_VALUE"""),"LASA")</f>
        <v>LASA</v>
      </c>
      <c r="E429" s="2">
        <f ca="1">IFERROR(__xludf.DUMMYFUNCTION("""COMPUTED_VALUE"""),10)</f>
        <v>10</v>
      </c>
      <c r="F429" s="2" t="str">
        <f ca="1">IFERROR(__xludf.DUMMYFUNCTION("""COMPUTED_VALUE"""),"Female")</f>
        <v>Female</v>
      </c>
      <c r="G429" s="2"/>
    </row>
    <row r="430" spans="1:7" ht="12.5" x14ac:dyDescent="0.25">
      <c r="A430" s="2" t="str">
        <f ca="1">IFERROR(__xludf.DUMMYFUNCTION("""COMPUTED_VALUE"""),"Sofia")</f>
        <v>Sofia</v>
      </c>
      <c r="B430" s="2" t="str">
        <f ca="1">IFERROR(__xludf.DUMMYFUNCTION("""COMPUTED_VALUE"""),"Ceballos")</f>
        <v>Ceballos</v>
      </c>
      <c r="C430" s="2" t="str">
        <f ca="1">IFERROR(__xludf.DUMMYFUNCTION("""COMPUTED_VALUE"""),"#2 (Saturday, 12 - 1:40 pm)")</f>
        <v>#2 (Saturday, 12 - 1:40 pm)</v>
      </c>
      <c r="D430" s="2" t="str">
        <f ca="1">IFERROR(__xludf.DUMMYFUNCTION("""COMPUTED_VALUE"""),"Ann Richards")</f>
        <v>Ann Richards</v>
      </c>
      <c r="E430" s="2">
        <f ca="1">IFERROR(__xludf.DUMMYFUNCTION("""COMPUTED_VALUE"""),9)</f>
        <v>9</v>
      </c>
      <c r="F430" s="2" t="str">
        <f ca="1">IFERROR(__xludf.DUMMYFUNCTION("""COMPUTED_VALUE"""),"Female")</f>
        <v>Female</v>
      </c>
      <c r="G430" s="2"/>
    </row>
    <row r="431" spans="1:7" ht="12.5" x14ac:dyDescent="0.25">
      <c r="A431" s="2" t="str">
        <f ca="1">IFERROR(__xludf.DUMMYFUNCTION("""COMPUTED_VALUE"""),"Sofia")</f>
        <v>Sofia</v>
      </c>
      <c r="B431" s="2" t="str">
        <f ca="1">IFERROR(__xludf.DUMMYFUNCTION("""COMPUTED_VALUE"""),"Pedregon Harrington")</f>
        <v>Pedregon Harrington</v>
      </c>
      <c r="C431" s="2" t="str">
        <f ca="1">IFERROR(__xludf.DUMMYFUNCTION("""COMPUTED_VALUE"""),"#1 (Saturday, 10:20 am - 12)")</f>
        <v>#1 (Saturday, 10:20 am - 12)</v>
      </c>
      <c r="D431" s="2" t="str">
        <f ca="1">IFERROR(__xludf.DUMMYFUNCTION("""COMPUTED_VALUE"""),"McCallum")</f>
        <v>McCallum</v>
      </c>
      <c r="E431" s="2">
        <f ca="1">IFERROR(__xludf.DUMMYFUNCTION("""COMPUTED_VALUE"""),9)</f>
        <v>9</v>
      </c>
      <c r="F431" s="2" t="str">
        <f ca="1">IFERROR(__xludf.DUMMYFUNCTION("""COMPUTED_VALUE"""),"Female")</f>
        <v>Female</v>
      </c>
      <c r="G431" s="2"/>
    </row>
    <row r="432" spans="1:7" ht="12.5" x14ac:dyDescent="0.25">
      <c r="A432" s="2" t="str">
        <f ca="1">IFERROR(__xludf.DUMMYFUNCTION("""COMPUTED_VALUE"""),"Sola")</f>
        <v>Sola</v>
      </c>
      <c r="B432" s="2" t="str">
        <f ca="1">IFERROR(__xludf.DUMMYFUNCTION("""COMPUTED_VALUE"""),"Della Santa")</f>
        <v>Della Santa</v>
      </c>
      <c r="C432" s="2" t="str">
        <f ca="1">IFERROR(__xludf.DUMMYFUNCTION("""COMPUTED_VALUE"""),"#4 (Saturday, 3:20 - 5 pm)")</f>
        <v>#4 (Saturday, 3:20 - 5 pm)</v>
      </c>
      <c r="D432" s="2" t="str">
        <f ca="1">IFERROR(__xludf.DUMMYFUNCTION("""COMPUTED_VALUE"""),"Lamar")</f>
        <v>Lamar</v>
      </c>
      <c r="E432" s="2">
        <f ca="1">IFERROR(__xludf.DUMMYFUNCTION("""COMPUTED_VALUE"""),6)</f>
        <v>6</v>
      </c>
      <c r="F432" s="2" t="str">
        <f ca="1">IFERROR(__xludf.DUMMYFUNCTION("""COMPUTED_VALUE"""),"Female")</f>
        <v>Female</v>
      </c>
      <c r="G432" s="2"/>
    </row>
    <row r="433" spans="1:7" ht="12.5" x14ac:dyDescent="0.25">
      <c r="A433" s="2" t="str">
        <f ca="1">IFERROR(__xludf.DUMMYFUNCTION("""COMPUTED_VALUE"""),"Sophia")</f>
        <v>Sophia</v>
      </c>
      <c r="B433" s="2" t="str">
        <f ca="1">IFERROR(__xludf.DUMMYFUNCTION("""COMPUTED_VALUE"""),"Escamilla")</f>
        <v>Escamilla</v>
      </c>
      <c r="C433" s="2" t="str">
        <f ca="1">IFERROR(__xludf.DUMMYFUNCTION("""COMPUTED_VALUE"""),"#1 (Saturday, 10:20 am - 12)")</f>
        <v>#1 (Saturday, 10:20 am - 12)</v>
      </c>
      <c r="D433" s="2" t="str">
        <f ca="1">IFERROR(__xludf.DUMMYFUNCTION("""COMPUTED_VALUE"""),"McCallum")</f>
        <v>McCallum</v>
      </c>
      <c r="E433" s="2">
        <f ca="1">IFERROR(__xludf.DUMMYFUNCTION("""COMPUTED_VALUE"""),9)</f>
        <v>9</v>
      </c>
      <c r="F433" s="2" t="str">
        <f ca="1">IFERROR(__xludf.DUMMYFUNCTION("""COMPUTED_VALUE"""),"Female")</f>
        <v>Female</v>
      </c>
      <c r="G433" s="2" t="b">
        <f ca="1">IFERROR(__xludf.DUMMYFUNCTION("""COMPUTED_VALUE"""),TRUE)</f>
        <v>1</v>
      </c>
    </row>
    <row r="434" spans="1:7" ht="12.5" x14ac:dyDescent="0.25">
      <c r="A434" s="2" t="str">
        <f ca="1">IFERROR(__xludf.DUMMYFUNCTION("""COMPUTED_VALUE"""),"Sophia")</f>
        <v>Sophia</v>
      </c>
      <c r="B434" s="2" t="str">
        <f ca="1">IFERROR(__xludf.DUMMYFUNCTION("""COMPUTED_VALUE"""),"Najera")</f>
        <v>Najera</v>
      </c>
      <c r="C434" s="2" t="str">
        <f ca="1">IFERROR(__xludf.DUMMYFUNCTION("""COMPUTED_VALUE"""),"#2 (Saturday, 12 - 1:40 pm)")</f>
        <v>#2 (Saturday, 12 - 1:40 pm)</v>
      </c>
      <c r="D434" s="2" t="str">
        <f ca="1">IFERROR(__xludf.DUMMYFUNCTION("""COMPUTED_VALUE"""),"Ann Richards")</f>
        <v>Ann Richards</v>
      </c>
      <c r="E434" s="2">
        <f ca="1">IFERROR(__xludf.DUMMYFUNCTION("""COMPUTED_VALUE"""),6)</f>
        <v>6</v>
      </c>
      <c r="F434" s="2" t="str">
        <f ca="1">IFERROR(__xludf.DUMMYFUNCTION("""COMPUTED_VALUE"""),"Female")</f>
        <v>Female</v>
      </c>
      <c r="G434" s="2" t="b">
        <f ca="1">IFERROR(__xludf.DUMMYFUNCTION("""COMPUTED_VALUE"""),TRUE)</f>
        <v>1</v>
      </c>
    </row>
    <row r="435" spans="1:7" ht="12.5" x14ac:dyDescent="0.25">
      <c r="A435" s="2" t="str">
        <f ca="1">IFERROR(__xludf.DUMMYFUNCTION("""COMPUTED_VALUE"""),"Soren")</f>
        <v>Soren</v>
      </c>
      <c r="B435" s="2" t="str">
        <f ca="1">IFERROR(__xludf.DUMMYFUNCTION("""COMPUTED_VALUE"""),"Chalupka")</f>
        <v>Chalupka</v>
      </c>
      <c r="C435" s="2" t="str">
        <f ca="1">IFERROR(__xludf.DUMMYFUNCTION("""COMPUTED_VALUE"""),"#3 (Saturday, 1:40 - 3:20 pm)")</f>
        <v>#3 (Saturday, 1:40 - 3:20 pm)</v>
      </c>
      <c r="D435" s="2" t="str">
        <f ca="1">IFERROR(__xludf.DUMMYFUNCTION("""COMPUTED_VALUE"""),"Highland Park")</f>
        <v>Highland Park</v>
      </c>
      <c r="E435" s="2">
        <f ca="1">IFERROR(__xludf.DUMMYFUNCTION("""COMPUTED_VALUE"""),5)</f>
        <v>5</v>
      </c>
      <c r="F435" s="2" t="str">
        <f ca="1">IFERROR(__xludf.DUMMYFUNCTION("""COMPUTED_VALUE"""),"Male")</f>
        <v>Male</v>
      </c>
      <c r="G435" s="2" t="b">
        <f ca="1">IFERROR(__xludf.DUMMYFUNCTION("""COMPUTED_VALUE"""),TRUE)</f>
        <v>1</v>
      </c>
    </row>
    <row r="436" spans="1:7" ht="12.5" x14ac:dyDescent="0.25">
      <c r="A436" s="2" t="str">
        <f ca="1">IFERROR(__xludf.DUMMYFUNCTION("""COMPUTED_VALUE"""),"Stella")</f>
        <v>Stella</v>
      </c>
      <c r="B436" s="2" t="str">
        <f ca="1">IFERROR(__xludf.DUMMYFUNCTION("""COMPUTED_VALUE"""),"Dooner")</f>
        <v>Dooner</v>
      </c>
      <c r="C436" s="2" t="str">
        <f ca="1">IFERROR(__xludf.DUMMYFUNCTION("""COMPUTED_VALUE"""),"#10 (Sunday, 3:20 - 5 pm)")</f>
        <v>#10 (Sunday, 3:20 - 5 pm)</v>
      </c>
      <c r="D436" s="2" t="str">
        <f ca="1">IFERROR(__xludf.DUMMYFUNCTION("""COMPUTED_VALUE"""),"Lamar")</f>
        <v>Lamar</v>
      </c>
      <c r="E436" s="2">
        <f ca="1">IFERROR(__xludf.DUMMYFUNCTION("""COMPUTED_VALUE"""),7)</f>
        <v>7</v>
      </c>
      <c r="F436" s="2" t="str">
        <f ca="1">IFERROR(__xludf.DUMMYFUNCTION("""COMPUTED_VALUE"""),"Female")</f>
        <v>Female</v>
      </c>
      <c r="G436" s="2"/>
    </row>
    <row r="437" spans="1:7" ht="12.5" x14ac:dyDescent="0.25">
      <c r="A437" s="2" t="str">
        <f ca="1">IFERROR(__xludf.DUMMYFUNCTION("""COMPUTED_VALUE"""),"Stella")</f>
        <v>Stella</v>
      </c>
      <c r="B437" s="2" t="str">
        <f ca="1">IFERROR(__xludf.DUMMYFUNCTION("""COMPUTED_VALUE"""),"Gormin")</f>
        <v>Gormin</v>
      </c>
      <c r="C437" s="2" t="str">
        <f ca="1">IFERROR(__xludf.DUMMYFUNCTION("""COMPUTED_VALUE"""),"#10 (Sunday, 3:20 - 5 pm)")</f>
        <v>#10 (Sunday, 3:20 - 5 pm)</v>
      </c>
      <c r="D437" s="2" t="str">
        <f ca="1">IFERROR(__xludf.DUMMYFUNCTION("""COMPUTED_VALUE"""),"Kealing")</f>
        <v>Kealing</v>
      </c>
      <c r="E437" s="2">
        <f ca="1">IFERROR(__xludf.DUMMYFUNCTION("""COMPUTED_VALUE"""),6)</f>
        <v>6</v>
      </c>
      <c r="F437" s="2" t="str">
        <f ca="1">IFERROR(__xludf.DUMMYFUNCTION("""COMPUTED_VALUE"""),"Female")</f>
        <v>Female</v>
      </c>
      <c r="G437" s="2"/>
    </row>
    <row r="438" spans="1:7" ht="12.5" x14ac:dyDescent="0.25">
      <c r="A438" s="2" t="str">
        <f ca="1">IFERROR(__xludf.DUMMYFUNCTION("""COMPUTED_VALUE"""),"Stella")</f>
        <v>Stella</v>
      </c>
      <c r="B438" s="2" t="str">
        <f ca="1">IFERROR(__xludf.DUMMYFUNCTION("""COMPUTED_VALUE"""),"Kerby")</f>
        <v>Kerby</v>
      </c>
      <c r="C438" s="2" t="str">
        <f ca="1">IFERROR(__xludf.DUMMYFUNCTION("""COMPUTED_VALUE"""),"#4 (Saturday, 3:20 - 5 pm)")</f>
        <v>#4 (Saturday, 3:20 - 5 pm)</v>
      </c>
      <c r="D438" s="2" t="str">
        <f ca="1">IFERROR(__xludf.DUMMYFUNCTION("""COMPUTED_VALUE"""),"Lamar")</f>
        <v>Lamar</v>
      </c>
      <c r="E438" s="2">
        <f ca="1">IFERROR(__xludf.DUMMYFUNCTION("""COMPUTED_VALUE"""),7)</f>
        <v>7</v>
      </c>
      <c r="F438" s="2" t="str">
        <f ca="1">IFERROR(__xludf.DUMMYFUNCTION("""COMPUTED_VALUE"""),"Female")</f>
        <v>Female</v>
      </c>
      <c r="G438" s="2"/>
    </row>
    <row r="439" spans="1:7" ht="12.5" x14ac:dyDescent="0.25">
      <c r="A439" s="2" t="str">
        <f ca="1">IFERROR(__xludf.DUMMYFUNCTION("""COMPUTED_VALUE"""),"Stella")</f>
        <v>Stella</v>
      </c>
      <c r="B439" s="2" t="str">
        <f ca="1">IFERROR(__xludf.DUMMYFUNCTION("""COMPUTED_VALUE"""),"Sumers")</f>
        <v>Sumers</v>
      </c>
      <c r="C439" s="2" t="str">
        <f ca="1">IFERROR(__xludf.DUMMYFUNCTION("""COMPUTED_VALUE"""),"#2 (Saturday, 12 - 1:40 pm)")</f>
        <v>#2 (Saturday, 12 - 1:40 pm)</v>
      </c>
      <c r="D439" s="2" t="str">
        <f ca="1">IFERROR(__xludf.DUMMYFUNCTION("""COMPUTED_VALUE"""),"Brentwood")</f>
        <v>Brentwood</v>
      </c>
      <c r="E439" s="2">
        <f ca="1">IFERROR(__xludf.DUMMYFUNCTION("""COMPUTED_VALUE"""),5)</f>
        <v>5</v>
      </c>
      <c r="F439" s="2" t="str">
        <f ca="1">IFERROR(__xludf.DUMMYFUNCTION("""COMPUTED_VALUE"""),"Female")</f>
        <v>Female</v>
      </c>
      <c r="G439" s="2"/>
    </row>
    <row r="440" spans="1:7" ht="12.5" x14ac:dyDescent="0.25">
      <c r="A440" s="2" t="str">
        <f ca="1">IFERROR(__xludf.DUMMYFUNCTION("""COMPUTED_VALUE"""),"Stella ")</f>
        <v xml:space="preserve">Stella </v>
      </c>
      <c r="B440" s="2" t="str">
        <f ca="1">IFERROR(__xludf.DUMMYFUNCTION("""COMPUTED_VALUE"""),"Mia Mercado Rodriguez")</f>
        <v>Mia Mercado Rodriguez</v>
      </c>
      <c r="C440" s="2" t="str">
        <f ca="1">IFERROR(__xludf.DUMMYFUNCTION("""COMPUTED_VALUE"""),"#3 (Saturday, 1:40 - 3:20 pm)")</f>
        <v>#3 (Saturday, 1:40 - 3:20 pm)</v>
      </c>
      <c r="D440" s="2" t="str">
        <f ca="1">IFERROR(__xludf.DUMMYFUNCTION("""COMPUTED_VALUE"""),"Brentwood")</f>
        <v>Brentwood</v>
      </c>
      <c r="E440" s="2">
        <f ca="1">IFERROR(__xludf.DUMMYFUNCTION("""COMPUTED_VALUE"""),4)</f>
        <v>4</v>
      </c>
      <c r="F440" s="2" t="str">
        <f ca="1">IFERROR(__xludf.DUMMYFUNCTION("""COMPUTED_VALUE"""),"Female")</f>
        <v>Female</v>
      </c>
      <c r="G440" s="2" t="b">
        <f ca="1">IFERROR(__xludf.DUMMYFUNCTION("""COMPUTED_VALUE"""),TRUE)</f>
        <v>1</v>
      </c>
    </row>
    <row r="441" spans="1:7" ht="12.5" x14ac:dyDescent="0.25">
      <c r="A441" s="2" t="str">
        <f ca="1">IFERROR(__xludf.DUMMYFUNCTION("""COMPUTED_VALUE"""),"Sullivan")</f>
        <v>Sullivan</v>
      </c>
      <c r="B441" s="2" t="str">
        <f ca="1">IFERROR(__xludf.DUMMYFUNCTION("""COMPUTED_VALUE"""),"McComb")</f>
        <v>McComb</v>
      </c>
      <c r="C441" s="2" t="str">
        <f ca="1">IFERROR(__xludf.DUMMYFUNCTION("""COMPUTED_VALUE"""),"#10 (Sunday, 3:20 - 5 pm)")</f>
        <v>#10 (Sunday, 3:20 - 5 pm)</v>
      </c>
      <c r="D441" s="2" t="str">
        <f ca="1">IFERROR(__xludf.DUMMYFUNCTION("""COMPUTED_VALUE"""),"Kealing")</f>
        <v>Kealing</v>
      </c>
      <c r="E441" s="2">
        <f ca="1">IFERROR(__xludf.DUMMYFUNCTION("""COMPUTED_VALUE"""),6)</f>
        <v>6</v>
      </c>
      <c r="F441" s="2" t="str">
        <f ca="1">IFERROR(__xludf.DUMMYFUNCTION("""COMPUTED_VALUE"""),"Male")</f>
        <v>Male</v>
      </c>
      <c r="G441" s="2"/>
    </row>
    <row r="442" spans="1:7" ht="12.5" x14ac:dyDescent="0.25">
      <c r="A442" s="2" t="str">
        <f ca="1">IFERROR(__xludf.DUMMYFUNCTION("""COMPUTED_VALUE"""),"Sullivan")</f>
        <v>Sullivan</v>
      </c>
      <c r="B442" s="2" t="str">
        <f ca="1">IFERROR(__xludf.DUMMYFUNCTION("""COMPUTED_VALUE"""),"Willyard")</f>
        <v>Willyard</v>
      </c>
      <c r="C442" s="2" t="str">
        <f ca="1">IFERROR(__xludf.DUMMYFUNCTION("""COMPUTED_VALUE"""),"#6 (Sunday, 8:40 - 10:20 am)")</f>
        <v>#6 (Sunday, 8:40 - 10:20 am)</v>
      </c>
      <c r="D442" s="2" t="str">
        <f ca="1">IFERROR(__xludf.DUMMYFUNCTION("""COMPUTED_VALUE"""),"Anderson")</f>
        <v>Anderson</v>
      </c>
      <c r="E442" s="2">
        <f ca="1">IFERROR(__xludf.DUMMYFUNCTION("""COMPUTED_VALUE"""),9)</f>
        <v>9</v>
      </c>
      <c r="F442" s="2" t="str">
        <f ca="1">IFERROR(__xludf.DUMMYFUNCTION("""COMPUTED_VALUE"""),"Male")</f>
        <v>Male</v>
      </c>
      <c r="G442" s="2" t="b">
        <f ca="1">IFERROR(__xludf.DUMMYFUNCTION("""COMPUTED_VALUE"""),TRUE)</f>
        <v>1</v>
      </c>
    </row>
    <row r="443" spans="1:7" ht="12.5" x14ac:dyDescent="0.25">
      <c r="A443" s="2" t="str">
        <f ca="1">IFERROR(__xludf.DUMMYFUNCTION("""COMPUTED_VALUE"""),"Sydney")</f>
        <v>Sydney</v>
      </c>
      <c r="B443" s="2" t="str">
        <f ca="1">IFERROR(__xludf.DUMMYFUNCTION("""COMPUTED_VALUE"""),"Lucas")</f>
        <v>Lucas</v>
      </c>
      <c r="C443" s="2" t="str">
        <f ca="1">IFERROR(__xludf.DUMMYFUNCTION("""COMPUTED_VALUE"""),"#7 (Sunday, 10:20 am - noon)")</f>
        <v>#7 (Sunday, 10:20 am - noon)</v>
      </c>
      <c r="D443" s="2" t="str">
        <f ca="1">IFERROR(__xludf.DUMMYFUNCTION("""COMPUTED_VALUE"""),"St Francis")</f>
        <v>St Francis</v>
      </c>
      <c r="E443" s="2">
        <f ca="1">IFERROR(__xludf.DUMMYFUNCTION("""COMPUTED_VALUE"""),6)</f>
        <v>6</v>
      </c>
      <c r="F443" s="2" t="str">
        <f ca="1">IFERROR(__xludf.DUMMYFUNCTION("""COMPUTED_VALUE"""),"Female")</f>
        <v>Female</v>
      </c>
      <c r="G443" s="2" t="b">
        <f ca="1">IFERROR(__xludf.DUMMYFUNCTION("""COMPUTED_VALUE"""),TRUE)</f>
        <v>1</v>
      </c>
    </row>
    <row r="444" spans="1:7" ht="12.5" x14ac:dyDescent="0.25">
      <c r="A444" s="2" t="str">
        <f ca="1">IFERROR(__xludf.DUMMYFUNCTION("""COMPUTED_VALUE"""),"Tad")</f>
        <v>Tad</v>
      </c>
      <c r="B444" s="2" t="str">
        <f ca="1">IFERROR(__xludf.DUMMYFUNCTION("""COMPUTED_VALUE"""),"Duncan")</f>
        <v>Duncan</v>
      </c>
      <c r="C444" s="2" t="str">
        <f ca="1">IFERROR(__xludf.DUMMYFUNCTION("""COMPUTED_VALUE"""),"#8 (Sunday, noon - 1:40 pm)")</f>
        <v>#8 (Sunday, noon - 1:40 pm)</v>
      </c>
      <c r="D444" s="2" t="str">
        <f ca="1">IFERROR(__xludf.DUMMYFUNCTION("""COMPUTED_VALUE"""),"Magellan")</f>
        <v>Magellan</v>
      </c>
      <c r="E444" s="2">
        <f ca="1">IFERROR(__xludf.DUMMYFUNCTION("""COMPUTED_VALUE"""),6)</f>
        <v>6</v>
      </c>
      <c r="F444" s="2" t="str">
        <f ca="1">IFERROR(__xludf.DUMMYFUNCTION("""COMPUTED_VALUE"""),"Male")</f>
        <v>Male</v>
      </c>
      <c r="G444" s="2" t="b">
        <f ca="1">IFERROR(__xludf.DUMMYFUNCTION("""COMPUTED_VALUE"""),TRUE)</f>
        <v>1</v>
      </c>
    </row>
    <row r="445" spans="1:7" ht="12.5" x14ac:dyDescent="0.25">
      <c r="A445" s="2" t="str">
        <f ca="1">IFERROR(__xludf.DUMMYFUNCTION("""COMPUTED_VALUE"""),"Tania")</f>
        <v>Tania</v>
      </c>
      <c r="B445" s="2" t="str">
        <f ca="1">IFERROR(__xludf.DUMMYFUNCTION("""COMPUTED_VALUE"""),"Murillo")</f>
        <v>Murillo</v>
      </c>
      <c r="C445" s="2" t="str">
        <f ca="1">IFERROR(__xludf.DUMMYFUNCTION("""COMPUTED_VALUE"""),"#7 (Sunday, 10:20 am - noon)")</f>
        <v>#7 (Sunday, 10:20 am - noon)</v>
      </c>
      <c r="D445" s="2" t="str">
        <f ca="1">IFERROR(__xludf.DUMMYFUNCTION("""COMPUTED_VALUE"""),"Ann Richards")</f>
        <v>Ann Richards</v>
      </c>
      <c r="E445" s="2">
        <f ca="1">IFERROR(__xludf.DUMMYFUNCTION("""COMPUTED_VALUE"""),8)</f>
        <v>8</v>
      </c>
      <c r="F445" s="2" t="str">
        <f ca="1">IFERROR(__xludf.DUMMYFUNCTION("""COMPUTED_VALUE"""),"Female")</f>
        <v>Female</v>
      </c>
      <c r="G445" s="2"/>
    </row>
    <row r="446" spans="1:7" ht="12.5" x14ac:dyDescent="0.25">
      <c r="A446" s="2" t="str">
        <f ca="1">IFERROR(__xludf.DUMMYFUNCTION("""COMPUTED_VALUE"""),"Taniyah")</f>
        <v>Taniyah</v>
      </c>
      <c r="B446" s="2" t="str">
        <f ca="1">IFERROR(__xludf.DUMMYFUNCTION("""COMPUTED_VALUE"""),"Limuel")</f>
        <v>Limuel</v>
      </c>
      <c r="C446" s="2" t="str">
        <f ca="1">IFERROR(__xludf.DUMMYFUNCTION("""COMPUTED_VALUE"""),"#4 (Saturday, 3:20 - 5 pm)")</f>
        <v>#4 (Saturday, 3:20 - 5 pm)</v>
      </c>
      <c r="D446" s="2" t="str">
        <f ca="1">IFERROR(__xludf.DUMMYFUNCTION("""COMPUTED_VALUE"""),"Ann Richards")</f>
        <v>Ann Richards</v>
      </c>
      <c r="E446" s="2">
        <f ca="1">IFERROR(__xludf.DUMMYFUNCTION("""COMPUTED_VALUE"""),6)</f>
        <v>6</v>
      </c>
      <c r="F446" s="2" t="str">
        <f ca="1">IFERROR(__xludf.DUMMYFUNCTION("""COMPUTED_VALUE"""),"Female")</f>
        <v>Female</v>
      </c>
      <c r="G446" s="2" t="b">
        <f ca="1">IFERROR(__xludf.DUMMYFUNCTION("""COMPUTED_VALUE"""),TRUE)</f>
        <v>1</v>
      </c>
    </row>
    <row r="447" spans="1:7" ht="12.5" x14ac:dyDescent="0.25">
      <c r="A447" s="2" t="str">
        <f ca="1">IFERROR(__xludf.DUMMYFUNCTION("""COMPUTED_VALUE"""),"Teagan")</f>
        <v>Teagan</v>
      </c>
      <c r="B447" s="2" t="str">
        <f ca="1">IFERROR(__xludf.DUMMYFUNCTION("""COMPUTED_VALUE"""),"Kenly")</f>
        <v>Kenly</v>
      </c>
      <c r="C447" s="2" t="str">
        <f ca="1">IFERROR(__xludf.DUMMYFUNCTION("""COMPUTED_VALUE"""),"#3 (Saturday, 1:40 - 3:20 pm)")</f>
        <v>#3 (Saturday, 1:40 - 3:20 pm)</v>
      </c>
      <c r="D447" s="2" t="str">
        <f ca="1">IFERROR(__xludf.DUMMYFUNCTION("""COMPUTED_VALUE"""),"Lamar")</f>
        <v>Lamar</v>
      </c>
      <c r="E447" s="2">
        <f ca="1">IFERROR(__xludf.DUMMYFUNCTION("""COMPUTED_VALUE"""),7)</f>
        <v>7</v>
      </c>
      <c r="F447" s="2" t="str">
        <f ca="1">IFERROR(__xludf.DUMMYFUNCTION("""COMPUTED_VALUE"""),"Female")</f>
        <v>Female</v>
      </c>
      <c r="G447" s="2"/>
    </row>
    <row r="448" spans="1:7" ht="12.5" x14ac:dyDescent="0.25">
      <c r="A448" s="2" t="str">
        <f ca="1">IFERROR(__xludf.DUMMYFUNCTION("""COMPUTED_VALUE"""),"Thomas")</f>
        <v>Thomas</v>
      </c>
      <c r="B448" s="2" t="str">
        <f ca="1">IFERROR(__xludf.DUMMYFUNCTION("""COMPUTED_VALUE"""),"Burns")</f>
        <v>Burns</v>
      </c>
      <c r="C448" s="2" t="str">
        <f ca="1">IFERROR(__xludf.DUMMYFUNCTION("""COMPUTED_VALUE"""),"#10 (Sunday, 3:20 - 5 pm)")</f>
        <v>#10 (Sunday, 3:20 - 5 pm)</v>
      </c>
      <c r="D448" s="2" t="str">
        <f ca="1">IFERROR(__xludf.DUMMYFUNCTION("""COMPUTED_VALUE"""),"EECP")</f>
        <v>EECP</v>
      </c>
      <c r="E448" s="2">
        <f ca="1">IFERROR(__xludf.DUMMYFUNCTION("""COMPUTED_VALUE"""),11)</f>
        <v>11</v>
      </c>
      <c r="F448" s="2" t="str">
        <f ca="1">IFERROR(__xludf.DUMMYFUNCTION("""COMPUTED_VALUE"""),"Male")</f>
        <v>Male</v>
      </c>
      <c r="G448" s="2"/>
    </row>
    <row r="449" spans="1:7" ht="12.5" x14ac:dyDescent="0.25">
      <c r="A449" s="2" t="str">
        <f ca="1">IFERROR(__xludf.DUMMYFUNCTION("""COMPUTED_VALUE"""),"Thorin")</f>
        <v>Thorin</v>
      </c>
      <c r="B449" s="2" t="str">
        <f ca="1">IFERROR(__xludf.DUMMYFUNCTION("""COMPUTED_VALUE"""),"Woodruff")</f>
        <v>Woodruff</v>
      </c>
      <c r="C449" s="2" t="str">
        <f ca="1">IFERROR(__xludf.DUMMYFUNCTION("""COMPUTED_VALUE"""),"#9 (Sunday, 1:40 - 3:20 pm)")</f>
        <v>#9 (Sunday, 1:40 - 3:20 pm)</v>
      </c>
      <c r="D449" s="2" t="str">
        <f ca="1">IFERROR(__xludf.DUMMYFUNCTION("""COMPUTED_VALUE"""),"Anderson")</f>
        <v>Anderson</v>
      </c>
      <c r="E449" s="2">
        <f ca="1">IFERROR(__xludf.DUMMYFUNCTION("""COMPUTED_VALUE"""),10)</f>
        <v>10</v>
      </c>
      <c r="F449" s="2" t="str">
        <f ca="1">IFERROR(__xludf.DUMMYFUNCTION("""COMPUTED_VALUE"""),"Male")</f>
        <v>Male</v>
      </c>
      <c r="G449" s="2"/>
    </row>
    <row r="450" spans="1:7" ht="12.5" x14ac:dyDescent="0.25">
      <c r="A450" s="2" t="str">
        <f ca="1">IFERROR(__xludf.DUMMYFUNCTION("""COMPUTED_VALUE"""),"Tiago")</f>
        <v>Tiago</v>
      </c>
      <c r="B450" s="2" t="str">
        <f ca="1">IFERROR(__xludf.DUMMYFUNCTION("""COMPUTED_VALUE"""),"Wright")</f>
        <v>Wright</v>
      </c>
      <c r="C450" s="2" t="str">
        <f ca="1">IFERROR(__xludf.DUMMYFUNCTION("""COMPUTED_VALUE"""),"#10 (Sunday, 3:20 - 5 pm)")</f>
        <v>#10 (Sunday, 3:20 - 5 pm)</v>
      </c>
      <c r="D450" s="2" t="str">
        <f ca="1">IFERROR(__xludf.DUMMYFUNCTION("""COMPUTED_VALUE"""),"Kealing")</f>
        <v>Kealing</v>
      </c>
      <c r="E450" s="2">
        <f ca="1">IFERROR(__xludf.DUMMYFUNCTION("""COMPUTED_VALUE"""),8)</f>
        <v>8</v>
      </c>
      <c r="F450" s="2" t="str">
        <f ca="1">IFERROR(__xludf.DUMMYFUNCTION("""COMPUTED_VALUE"""),"Male")</f>
        <v>Male</v>
      </c>
      <c r="G450" s="2"/>
    </row>
    <row r="451" spans="1:7" ht="12.5" x14ac:dyDescent="0.25">
      <c r="A451" s="2" t="str">
        <f ca="1">IFERROR(__xludf.DUMMYFUNCTION("""COMPUTED_VALUE"""),"Tom")</f>
        <v>Tom</v>
      </c>
      <c r="B451" s="2" t="str">
        <f ca="1">IFERROR(__xludf.DUMMYFUNCTION("""COMPUTED_VALUE"""),"Sawicki")</f>
        <v>Sawicki</v>
      </c>
      <c r="C451" s="2" t="str">
        <f ca="1">IFERROR(__xludf.DUMMYFUNCTION("""COMPUTED_VALUE"""),"#2 (Saturday, 12 - 1:40 pm)")</f>
        <v>#2 (Saturday, 12 - 1:40 pm)</v>
      </c>
      <c r="D451" s="2" t="str">
        <f ca="1">IFERROR(__xludf.DUMMYFUNCTION("""COMPUTED_VALUE"""),"Brentwood")</f>
        <v>Brentwood</v>
      </c>
      <c r="E451" s="2">
        <f ca="1">IFERROR(__xludf.DUMMYFUNCTION("""COMPUTED_VALUE"""),5)</f>
        <v>5</v>
      </c>
      <c r="F451" s="2" t="str">
        <f ca="1">IFERROR(__xludf.DUMMYFUNCTION("""COMPUTED_VALUE"""),"Male")</f>
        <v>Male</v>
      </c>
      <c r="G451" s="2"/>
    </row>
    <row r="452" spans="1:7" ht="12.5" x14ac:dyDescent="0.25">
      <c r="A452" s="2" t="str">
        <f ca="1">IFERROR(__xludf.DUMMYFUNCTION("""COMPUTED_VALUE"""),"Torino")</f>
        <v>Torino</v>
      </c>
      <c r="B452" s="2" t="str">
        <f ca="1">IFERROR(__xludf.DUMMYFUNCTION("""COMPUTED_VALUE"""),"ZiCornell")</f>
        <v>ZiCornell</v>
      </c>
      <c r="C452" s="2" t="str">
        <f ca="1">IFERROR(__xludf.DUMMYFUNCTION("""COMPUTED_VALUE"""),"#7 (Sunday, 10:20 am - noon)")</f>
        <v>#7 (Sunday, 10:20 am - noon)</v>
      </c>
      <c r="D452" s="2" t="str">
        <f ca="1">IFERROR(__xludf.DUMMYFUNCTION("""COMPUTED_VALUE"""),"Kealing")</f>
        <v>Kealing</v>
      </c>
      <c r="E452" s="2">
        <f ca="1">IFERROR(__xludf.DUMMYFUNCTION("""COMPUTED_VALUE"""),8)</f>
        <v>8</v>
      </c>
      <c r="F452" s="2" t="str">
        <f ca="1">IFERROR(__xludf.DUMMYFUNCTION("""COMPUTED_VALUE"""),"Male")</f>
        <v>Male</v>
      </c>
      <c r="G452" s="2"/>
    </row>
    <row r="453" spans="1:7" ht="12.5" x14ac:dyDescent="0.25">
      <c r="A453" s="2" t="str">
        <f ca="1">IFERROR(__xludf.DUMMYFUNCTION("""COMPUTED_VALUE"""),"Torsten")</f>
        <v>Torsten</v>
      </c>
      <c r="B453" s="2" t="str">
        <f ca="1">IFERROR(__xludf.DUMMYFUNCTION("""COMPUTED_VALUE"""),"Hess")</f>
        <v>Hess</v>
      </c>
      <c r="C453" s="2" t="str">
        <f ca="1">IFERROR(__xludf.DUMMYFUNCTION("""COMPUTED_VALUE"""),"#9 (Sunday, 1:40 - 3:20 pm)")</f>
        <v>#9 (Sunday, 1:40 - 3:20 pm)</v>
      </c>
      <c r="D453" s="2" t="str">
        <f ca="1">IFERROR(__xludf.DUMMYFUNCTION("""COMPUTED_VALUE"""),"Lamar")</f>
        <v>Lamar</v>
      </c>
      <c r="E453" s="2">
        <f ca="1">IFERROR(__xludf.DUMMYFUNCTION("""COMPUTED_VALUE"""),6)</f>
        <v>6</v>
      </c>
      <c r="F453" s="2" t="str">
        <f ca="1">IFERROR(__xludf.DUMMYFUNCTION("""COMPUTED_VALUE"""),"Male")</f>
        <v>Male</v>
      </c>
      <c r="G453" s="2"/>
    </row>
    <row r="454" spans="1:7" ht="12.5" x14ac:dyDescent="0.25">
      <c r="A454" s="2" t="str">
        <f ca="1">IFERROR(__xludf.DUMMYFUNCTION("""COMPUTED_VALUE"""),"Toshi")</f>
        <v>Toshi</v>
      </c>
      <c r="B454" s="2" t="str">
        <f ca="1">IFERROR(__xludf.DUMMYFUNCTION("""COMPUTED_VALUE"""),"Gonzalez")</f>
        <v>Gonzalez</v>
      </c>
      <c r="C454" s="2" t="str">
        <f ca="1">IFERROR(__xludf.DUMMYFUNCTION("""COMPUTED_VALUE"""),"#8 (Sunday, noon - 1:40 pm)")</f>
        <v>#8 (Sunday, noon - 1:40 pm)</v>
      </c>
      <c r="D454" s="2" t="str">
        <f ca="1">IFERROR(__xludf.DUMMYFUNCTION("""COMPUTED_VALUE"""),"Lamar")</f>
        <v>Lamar</v>
      </c>
      <c r="E454" s="2">
        <f ca="1">IFERROR(__xludf.DUMMYFUNCTION("""COMPUTED_VALUE"""),6)</f>
        <v>6</v>
      </c>
      <c r="F454" s="2" t="str">
        <f ca="1">IFERROR(__xludf.DUMMYFUNCTION("""COMPUTED_VALUE"""),"Male")</f>
        <v>Male</v>
      </c>
      <c r="G454" s="2"/>
    </row>
    <row r="455" spans="1:7" ht="12.5" x14ac:dyDescent="0.25">
      <c r="A455" s="2" t="str">
        <f ca="1">IFERROR(__xludf.DUMMYFUNCTION("""COMPUTED_VALUE"""),"Traver")</f>
        <v>Traver</v>
      </c>
      <c r="B455" s="2" t="str">
        <f ca="1">IFERROR(__xludf.DUMMYFUNCTION("""COMPUTED_VALUE"""),"Laudadio")</f>
        <v>Laudadio</v>
      </c>
      <c r="C455" s="2" t="str">
        <f ca="1">IFERROR(__xludf.DUMMYFUNCTION("""COMPUTED_VALUE"""),"#3 (Saturday, 1:40 - 3:20 pm)")</f>
        <v>#3 (Saturday, 1:40 - 3:20 pm)</v>
      </c>
      <c r="D455" s="2" t="str">
        <f ca="1">IFERROR(__xludf.DUMMYFUNCTION("""COMPUTED_VALUE"""),"LASA")</f>
        <v>LASA</v>
      </c>
      <c r="E455" s="2">
        <f ca="1">IFERROR(__xludf.DUMMYFUNCTION("""COMPUTED_VALUE"""),12)</f>
        <v>12</v>
      </c>
      <c r="F455" s="2" t="str">
        <f ca="1">IFERROR(__xludf.DUMMYFUNCTION("""COMPUTED_VALUE"""),"Male")</f>
        <v>Male</v>
      </c>
      <c r="G455" s="2"/>
    </row>
    <row r="456" spans="1:7" ht="12.5" x14ac:dyDescent="0.25">
      <c r="A456" s="2" t="str">
        <f ca="1">IFERROR(__xludf.DUMMYFUNCTION("""COMPUTED_VALUE"""),"Travis")</f>
        <v>Travis</v>
      </c>
      <c r="B456" s="2" t="str">
        <f ca="1">IFERROR(__xludf.DUMMYFUNCTION("""COMPUTED_VALUE"""),"Calland")</f>
        <v>Calland</v>
      </c>
      <c r="C456" s="2" t="str">
        <f ca="1">IFERROR(__xludf.DUMMYFUNCTION("""COMPUTED_VALUE"""),"#3 (Saturday, 1:40 - 3:20 pm)")</f>
        <v>#3 (Saturday, 1:40 - 3:20 pm)</v>
      </c>
      <c r="D456" s="2" t="str">
        <f ca="1">IFERROR(__xludf.DUMMYFUNCTION("""COMPUTED_VALUE"""),"Lamar")</f>
        <v>Lamar</v>
      </c>
      <c r="E456" s="2">
        <f ca="1">IFERROR(__xludf.DUMMYFUNCTION("""COMPUTED_VALUE"""),7)</f>
        <v>7</v>
      </c>
      <c r="F456" s="2" t="str">
        <f ca="1">IFERROR(__xludf.DUMMYFUNCTION("""COMPUTED_VALUE"""),"Male")</f>
        <v>Male</v>
      </c>
      <c r="G456" s="2"/>
    </row>
    <row r="457" spans="1:7" ht="12.5" x14ac:dyDescent="0.25">
      <c r="A457" s="2" t="str">
        <f ca="1">IFERROR(__xludf.DUMMYFUNCTION("""COMPUTED_VALUE"""),"Truett")</f>
        <v>Truett</v>
      </c>
      <c r="B457" s="2" t="str">
        <f ca="1">IFERROR(__xludf.DUMMYFUNCTION("""COMPUTED_VALUE"""),"Shaw")</f>
        <v>Shaw</v>
      </c>
      <c r="C457" s="2" t="str">
        <f ca="1">IFERROR(__xludf.DUMMYFUNCTION("""COMPUTED_VALUE"""),"#7 (Sunday, 10:20 am - noon)")</f>
        <v>#7 (Sunday, 10:20 am - noon)</v>
      </c>
      <c r="D457" s="2" t="str">
        <f ca="1">IFERROR(__xludf.DUMMYFUNCTION("""COMPUTED_VALUE"""),"St Francis")</f>
        <v>St Francis</v>
      </c>
      <c r="E457" s="2">
        <f ca="1">IFERROR(__xludf.DUMMYFUNCTION("""COMPUTED_VALUE"""),5)</f>
        <v>5</v>
      </c>
      <c r="F457" s="2" t="str">
        <f ca="1">IFERROR(__xludf.DUMMYFUNCTION("""COMPUTED_VALUE"""),"Male")</f>
        <v>Male</v>
      </c>
      <c r="G457" s="2" t="b">
        <f ca="1">IFERROR(__xludf.DUMMYFUNCTION("""COMPUTED_VALUE"""),TRUE)</f>
        <v>1</v>
      </c>
    </row>
    <row r="458" spans="1:7" ht="12.5" x14ac:dyDescent="0.25">
      <c r="A458" s="2" t="str">
        <f ca="1">IFERROR(__xludf.DUMMYFUNCTION("""COMPUTED_VALUE"""),"Ty")</f>
        <v>Ty</v>
      </c>
      <c r="B458" s="2" t="str">
        <f ca="1">IFERROR(__xludf.DUMMYFUNCTION("""COMPUTED_VALUE"""),"Camp")</f>
        <v>Camp</v>
      </c>
      <c r="C458" s="2" t="str">
        <f ca="1">IFERROR(__xludf.DUMMYFUNCTION("""COMPUTED_VALUE"""),"#8 (Sunday, noon - 1:40 pm)")</f>
        <v>#8 (Sunday, noon - 1:40 pm)</v>
      </c>
      <c r="D458" s="2" t="str">
        <f ca="1">IFERROR(__xludf.DUMMYFUNCTION("""COMPUTED_VALUE"""),"LASA")</f>
        <v>LASA</v>
      </c>
      <c r="E458" s="2">
        <f ca="1">IFERROR(__xludf.DUMMYFUNCTION("""COMPUTED_VALUE"""),11)</f>
        <v>11</v>
      </c>
      <c r="F458" s="2" t="str">
        <f ca="1">IFERROR(__xludf.DUMMYFUNCTION("""COMPUTED_VALUE"""),"Male")</f>
        <v>Male</v>
      </c>
      <c r="G458" s="2"/>
    </row>
    <row r="459" spans="1:7" ht="12.5" x14ac:dyDescent="0.25">
      <c r="A459" s="2" t="str">
        <f ca="1">IFERROR(__xludf.DUMMYFUNCTION("""COMPUTED_VALUE"""),"Tyler")</f>
        <v>Tyler</v>
      </c>
      <c r="B459" s="2" t="str">
        <f ca="1">IFERROR(__xludf.DUMMYFUNCTION("""COMPUTED_VALUE"""),"Truitt")</f>
        <v>Truitt</v>
      </c>
      <c r="C459" s="2" t="str">
        <f ca="1">IFERROR(__xludf.DUMMYFUNCTION("""COMPUTED_VALUE"""),"#3 (Saturday, 1:40 - 3:20 pm)")</f>
        <v>#3 (Saturday, 1:40 - 3:20 pm)</v>
      </c>
      <c r="D459" s="2" t="str">
        <f ca="1">IFERROR(__xludf.DUMMYFUNCTION("""COMPUTED_VALUE"""),"Highland Park")</f>
        <v>Highland Park</v>
      </c>
      <c r="E459" s="2">
        <f ca="1">IFERROR(__xludf.DUMMYFUNCTION("""COMPUTED_VALUE"""),5)</f>
        <v>5</v>
      </c>
      <c r="F459" s="2" t="str">
        <f ca="1">IFERROR(__xludf.DUMMYFUNCTION("""COMPUTED_VALUE"""),"Male")</f>
        <v>Male</v>
      </c>
      <c r="G459" s="2" t="b">
        <f ca="1">IFERROR(__xludf.DUMMYFUNCTION("""COMPUTED_VALUE"""),TRUE)</f>
        <v>1</v>
      </c>
    </row>
    <row r="460" spans="1:7" ht="12.5" x14ac:dyDescent="0.25">
      <c r="A460" s="2" t="str">
        <f ca="1">IFERROR(__xludf.DUMMYFUNCTION("""COMPUTED_VALUE"""),"Veer")</f>
        <v>Veer</v>
      </c>
      <c r="B460" s="2" t="str">
        <f ca="1">IFERROR(__xludf.DUMMYFUNCTION("""COMPUTED_VALUE"""),"Matai")</f>
        <v>Matai</v>
      </c>
      <c r="C460" s="2" t="str">
        <f ca="1">IFERROR(__xludf.DUMMYFUNCTION("""COMPUTED_VALUE"""),"#10 (Sunday, 3:20 - 5 pm)")</f>
        <v>#10 (Sunday, 3:20 - 5 pm)</v>
      </c>
      <c r="D460" s="2" t="str">
        <f ca="1">IFERROR(__xludf.DUMMYFUNCTION("""COMPUTED_VALUE"""),"McCallum")</f>
        <v>McCallum</v>
      </c>
      <c r="E460" s="2">
        <f ca="1">IFERROR(__xludf.DUMMYFUNCTION("""COMPUTED_VALUE"""),10)</f>
        <v>10</v>
      </c>
      <c r="F460" s="2" t="str">
        <f ca="1">IFERROR(__xludf.DUMMYFUNCTION("""COMPUTED_VALUE"""),"Male")</f>
        <v>Male</v>
      </c>
      <c r="G460" s="2"/>
    </row>
    <row r="461" spans="1:7" ht="12.5" x14ac:dyDescent="0.25">
      <c r="A461" s="2" t="str">
        <f ca="1">IFERROR(__xludf.DUMMYFUNCTION("""COMPUTED_VALUE"""),"Vera")</f>
        <v>Vera</v>
      </c>
      <c r="B461" s="2" t="str">
        <f ca="1">IFERROR(__xludf.DUMMYFUNCTION("""COMPUTED_VALUE"""),"Burnett")</f>
        <v>Burnett</v>
      </c>
      <c r="C461" s="2" t="str">
        <f ca="1">IFERROR(__xludf.DUMMYFUNCTION("""COMPUTED_VALUE"""),"#10 (Sunday, 3:20 - 5 pm)")</f>
        <v>#10 (Sunday, 3:20 - 5 pm)</v>
      </c>
      <c r="D461" s="2" t="str">
        <f ca="1">IFERROR(__xludf.DUMMYFUNCTION("""COMPUTED_VALUE"""),"Ann Richards")</f>
        <v>Ann Richards</v>
      </c>
      <c r="E461" s="2">
        <f ca="1">IFERROR(__xludf.DUMMYFUNCTION("""COMPUTED_VALUE"""),8)</f>
        <v>8</v>
      </c>
      <c r="F461" s="2" t="str">
        <f ca="1">IFERROR(__xludf.DUMMYFUNCTION("""COMPUTED_VALUE"""),"Female")</f>
        <v>Female</v>
      </c>
      <c r="G461" s="2"/>
    </row>
    <row r="462" spans="1:7" ht="12.5" x14ac:dyDescent="0.25">
      <c r="A462" s="2" t="str">
        <f ca="1">IFERROR(__xludf.DUMMYFUNCTION("""COMPUTED_VALUE"""),"Vin")</f>
        <v>Vin</v>
      </c>
      <c r="B462" s="2" t="str">
        <f ca="1">IFERROR(__xludf.DUMMYFUNCTION("""COMPUTED_VALUE"""),"McCabe")</f>
        <v>McCabe</v>
      </c>
      <c r="C462" s="2" t="str">
        <f ca="1">IFERROR(__xludf.DUMMYFUNCTION("""COMPUTED_VALUE"""),"#7 (Sunday, 10:20 am - noon)")</f>
        <v>#7 (Sunday, 10:20 am - noon)</v>
      </c>
      <c r="D462" s="2" t="str">
        <f ca="1">IFERROR(__xludf.DUMMYFUNCTION("""COMPUTED_VALUE"""),"Highland Park")</f>
        <v>Highland Park</v>
      </c>
      <c r="E462" s="2">
        <f ca="1">IFERROR(__xludf.DUMMYFUNCTION("""COMPUTED_VALUE"""),5)</f>
        <v>5</v>
      </c>
      <c r="F462" s="2" t="str">
        <f ca="1">IFERROR(__xludf.DUMMYFUNCTION("""COMPUTED_VALUE"""),"Male")</f>
        <v>Male</v>
      </c>
      <c r="G462" s="2" t="b">
        <f ca="1">IFERROR(__xludf.DUMMYFUNCTION("""COMPUTED_VALUE"""),TRUE)</f>
        <v>1</v>
      </c>
    </row>
    <row r="463" spans="1:7" ht="12.5" x14ac:dyDescent="0.25">
      <c r="A463" s="2" t="str">
        <f ca="1">IFERROR(__xludf.DUMMYFUNCTION("""COMPUTED_VALUE"""),"Vincent")</f>
        <v>Vincent</v>
      </c>
      <c r="B463" s="2" t="str">
        <f ca="1">IFERROR(__xludf.DUMMYFUNCTION("""COMPUTED_VALUE"""),"Merritt")</f>
        <v>Merritt</v>
      </c>
      <c r="C463" s="2" t="str">
        <f ca="1">IFERROR(__xludf.DUMMYFUNCTION("""COMPUTED_VALUE"""),"#3 (Saturday, 1:40 - 3:20 pm)")</f>
        <v>#3 (Saturday, 1:40 - 3:20 pm)</v>
      </c>
      <c r="D463" s="2" t="str">
        <f ca="1">IFERROR(__xludf.DUMMYFUNCTION("""COMPUTED_VALUE"""),"Brentwood")</f>
        <v>Brentwood</v>
      </c>
      <c r="E463" s="2">
        <f ca="1">IFERROR(__xludf.DUMMYFUNCTION("""COMPUTED_VALUE"""),4)</f>
        <v>4</v>
      </c>
      <c r="F463" s="2" t="str">
        <f ca="1">IFERROR(__xludf.DUMMYFUNCTION("""COMPUTED_VALUE"""),"Male")</f>
        <v>Male</v>
      </c>
      <c r="G463" s="2" t="b">
        <f ca="1">IFERROR(__xludf.DUMMYFUNCTION("""COMPUTED_VALUE"""),TRUE)</f>
        <v>1</v>
      </c>
    </row>
    <row r="464" spans="1:7" ht="12.5" x14ac:dyDescent="0.25">
      <c r="A464" s="2" t="str">
        <f ca="1">IFERROR(__xludf.DUMMYFUNCTION("""COMPUTED_VALUE"""),"Vivian")</f>
        <v>Vivian</v>
      </c>
      <c r="B464" s="2" t="str">
        <f ca="1">IFERROR(__xludf.DUMMYFUNCTION("""COMPUTED_VALUE"""),"Dickenson")</f>
        <v>Dickenson</v>
      </c>
      <c r="C464" s="2" t="str">
        <f ca="1">IFERROR(__xludf.DUMMYFUNCTION("""COMPUTED_VALUE"""),"#8 (Sunday, noon - 1:40 pm)")</f>
        <v>#8 (Sunday, noon - 1:40 pm)</v>
      </c>
      <c r="D464" s="2" t="str">
        <f ca="1">IFERROR(__xludf.DUMMYFUNCTION("""COMPUTED_VALUE"""),"Magellan")</f>
        <v>Magellan</v>
      </c>
      <c r="E464" s="2">
        <f ca="1">IFERROR(__xludf.DUMMYFUNCTION("""COMPUTED_VALUE"""),8)</f>
        <v>8</v>
      </c>
      <c r="F464" s="2" t="str">
        <f ca="1">IFERROR(__xludf.DUMMYFUNCTION("""COMPUTED_VALUE"""),"Female")</f>
        <v>Female</v>
      </c>
      <c r="G464" s="2"/>
    </row>
    <row r="465" spans="1:7" ht="12.5" x14ac:dyDescent="0.25">
      <c r="A465" s="2" t="str">
        <f ca="1">IFERROR(__xludf.DUMMYFUNCTION("""COMPUTED_VALUE"""),"Vivian")</f>
        <v>Vivian</v>
      </c>
      <c r="B465" s="2" t="str">
        <f ca="1">IFERROR(__xludf.DUMMYFUNCTION("""COMPUTED_VALUE"""),"Franklin")</f>
        <v>Franklin</v>
      </c>
      <c r="C465" s="2" t="str">
        <f ca="1">IFERROR(__xludf.DUMMYFUNCTION("""COMPUTED_VALUE"""),"#8 (Sunday, noon - 1:40 pm)")</f>
        <v>#8 (Sunday, noon - 1:40 pm)</v>
      </c>
      <c r="D465" s="2" t="str">
        <f ca="1">IFERROR(__xludf.DUMMYFUNCTION("""COMPUTED_VALUE"""),"St Francis")</f>
        <v>St Francis</v>
      </c>
      <c r="E465" s="2">
        <f ca="1">IFERROR(__xludf.DUMMYFUNCTION("""COMPUTED_VALUE"""),6)</f>
        <v>6</v>
      </c>
      <c r="F465" s="2" t="str">
        <f ca="1">IFERROR(__xludf.DUMMYFUNCTION("""COMPUTED_VALUE"""),"Female")</f>
        <v>Female</v>
      </c>
      <c r="G465" s="2" t="b">
        <f ca="1">IFERROR(__xludf.DUMMYFUNCTION("""COMPUTED_VALUE"""),TRUE)</f>
        <v>1</v>
      </c>
    </row>
    <row r="466" spans="1:7" ht="12.5" x14ac:dyDescent="0.25">
      <c r="A466" s="2" t="str">
        <f ca="1">IFERROR(__xludf.DUMMYFUNCTION("""COMPUTED_VALUE"""),"Viviana")</f>
        <v>Viviana</v>
      </c>
      <c r="B466" s="2" t="str">
        <f ca="1">IFERROR(__xludf.DUMMYFUNCTION("""COMPUTED_VALUE"""),"Garcia")</f>
        <v>Garcia</v>
      </c>
      <c r="C466" s="2" t="str">
        <f ca="1">IFERROR(__xludf.DUMMYFUNCTION("""COMPUTED_VALUE"""),"#1 (Saturday, 10:20 am - 12)")</f>
        <v>#1 (Saturday, 10:20 am - 12)</v>
      </c>
      <c r="D466" s="2" t="str">
        <f ca="1">IFERROR(__xludf.DUMMYFUNCTION("""COMPUTED_VALUE"""),"McCallum")</f>
        <v>McCallum</v>
      </c>
      <c r="E466" s="2">
        <f ca="1">IFERROR(__xludf.DUMMYFUNCTION("""COMPUTED_VALUE"""),10)</f>
        <v>10</v>
      </c>
      <c r="F466" s="2" t="str">
        <f ca="1">IFERROR(__xludf.DUMMYFUNCTION("""COMPUTED_VALUE"""),"Female")</f>
        <v>Female</v>
      </c>
      <c r="G466" s="2"/>
    </row>
    <row r="467" spans="1:7" ht="12.5" x14ac:dyDescent="0.25">
      <c r="A467" s="2" t="str">
        <f ca="1">IFERROR(__xludf.DUMMYFUNCTION("""COMPUTED_VALUE"""),"Wheeler")</f>
        <v>Wheeler</v>
      </c>
      <c r="B467" s="2" t="str">
        <f ca="1">IFERROR(__xludf.DUMMYFUNCTION("""COMPUTED_VALUE"""),"Gibbs")</f>
        <v>Gibbs</v>
      </c>
      <c r="C467" s="2" t="str">
        <f ca="1">IFERROR(__xludf.DUMMYFUNCTION("""COMPUTED_VALUE"""),"#4 (Saturday, 3:20 - 5 pm)")</f>
        <v>#4 (Saturday, 3:20 - 5 pm)</v>
      </c>
      <c r="D467" s="2" t="str">
        <f ca="1">IFERROR(__xludf.DUMMYFUNCTION("""COMPUTED_VALUE"""),"Lamar")</f>
        <v>Lamar</v>
      </c>
      <c r="E467" s="2">
        <f ca="1">IFERROR(__xludf.DUMMYFUNCTION("""COMPUTED_VALUE"""),6)</f>
        <v>6</v>
      </c>
      <c r="F467" s="2" t="str">
        <f ca="1">IFERROR(__xludf.DUMMYFUNCTION("""COMPUTED_VALUE"""),"Male")</f>
        <v>Male</v>
      </c>
      <c r="G467" s="2"/>
    </row>
    <row r="468" spans="1:7" ht="12.5" x14ac:dyDescent="0.25">
      <c r="A468" s="2" t="str">
        <f ca="1">IFERROR(__xludf.DUMMYFUNCTION("""COMPUTED_VALUE"""),"Will")</f>
        <v>Will</v>
      </c>
      <c r="B468" s="2" t="str">
        <f ca="1">IFERROR(__xludf.DUMMYFUNCTION("""COMPUTED_VALUE"""),"Swan")</f>
        <v>Swan</v>
      </c>
      <c r="C468" s="2" t="str">
        <f ca="1">IFERROR(__xludf.DUMMYFUNCTION("""COMPUTED_VALUE"""),"#1 (Saturday, 10:20 am - 12)")</f>
        <v>#1 (Saturday, 10:20 am - 12)</v>
      </c>
      <c r="D468" s="2" t="str">
        <f ca="1">IFERROR(__xludf.DUMMYFUNCTION("""COMPUTED_VALUE"""),"McCallum")</f>
        <v>McCallum</v>
      </c>
      <c r="E468" s="2">
        <f ca="1">IFERROR(__xludf.DUMMYFUNCTION("""COMPUTED_VALUE"""),11)</f>
        <v>11</v>
      </c>
      <c r="F468" s="2" t="str">
        <f ca="1">IFERROR(__xludf.DUMMYFUNCTION("""COMPUTED_VALUE"""),"Male")</f>
        <v>Male</v>
      </c>
      <c r="G468" s="2"/>
    </row>
    <row r="469" spans="1:7" ht="12.5" x14ac:dyDescent="0.25">
      <c r="A469" s="2" t="str">
        <f ca="1">IFERROR(__xludf.DUMMYFUNCTION("""COMPUTED_VALUE"""),"Will")</f>
        <v>Will</v>
      </c>
      <c r="B469" s="2" t="str">
        <f ca="1">IFERROR(__xludf.DUMMYFUNCTION("""COMPUTED_VALUE"""),"Turner")</f>
        <v>Turner</v>
      </c>
      <c r="C469" s="2" t="str">
        <f ca="1">IFERROR(__xludf.DUMMYFUNCTION("""COMPUTED_VALUE"""),"#8 (Sunday, noon - 1:40 pm)")</f>
        <v>#8 (Sunday, noon - 1:40 pm)</v>
      </c>
      <c r="D469" s="2" t="str">
        <f ca="1">IFERROR(__xludf.DUMMYFUNCTION("""COMPUTED_VALUE"""),"Anderson")</f>
        <v>Anderson</v>
      </c>
      <c r="E469" s="2">
        <f ca="1">IFERROR(__xludf.DUMMYFUNCTION("""COMPUTED_VALUE"""),9)</f>
        <v>9</v>
      </c>
      <c r="F469" s="2" t="str">
        <f ca="1">IFERROR(__xludf.DUMMYFUNCTION("""COMPUTED_VALUE"""),"Male")</f>
        <v>Male</v>
      </c>
      <c r="G469" s="2" t="b">
        <f ca="1">IFERROR(__xludf.DUMMYFUNCTION("""COMPUTED_VALUE"""),TRUE)</f>
        <v>1</v>
      </c>
    </row>
    <row r="470" spans="1:7" ht="12.5" x14ac:dyDescent="0.25">
      <c r="A470" s="2" t="str">
        <f ca="1">IFERROR(__xludf.DUMMYFUNCTION("""COMPUTED_VALUE"""),"William")</f>
        <v>William</v>
      </c>
      <c r="B470" s="2" t="str">
        <f ca="1">IFERROR(__xludf.DUMMYFUNCTION("""COMPUTED_VALUE"""),"Vaughan")</f>
        <v>Vaughan</v>
      </c>
      <c r="C470" s="2" t="str">
        <f ca="1">IFERROR(__xludf.DUMMYFUNCTION("""COMPUTED_VALUE"""),"#10 (Sunday, 3:20 - 5 pm)")</f>
        <v>#10 (Sunday, 3:20 - 5 pm)</v>
      </c>
      <c r="D470" s="2" t="str">
        <f ca="1">IFERROR(__xludf.DUMMYFUNCTION("""COMPUTED_VALUE"""),"Kealing")</f>
        <v>Kealing</v>
      </c>
      <c r="E470" s="2">
        <f ca="1">IFERROR(__xludf.DUMMYFUNCTION("""COMPUTED_VALUE"""),6)</f>
        <v>6</v>
      </c>
      <c r="F470" s="2" t="str">
        <f ca="1">IFERROR(__xludf.DUMMYFUNCTION("""COMPUTED_VALUE"""),"Male")</f>
        <v>Male</v>
      </c>
      <c r="G470" s="2" t="b">
        <f ca="1">IFERROR(__xludf.DUMMYFUNCTION("""COMPUTED_VALUE"""),TRUE)</f>
        <v>1</v>
      </c>
    </row>
    <row r="471" spans="1:7" ht="12.5" x14ac:dyDescent="0.25">
      <c r="A471" s="2" t="str">
        <f ca="1">IFERROR(__xludf.DUMMYFUNCTION("""COMPUTED_VALUE"""),"Winslet")</f>
        <v>Winslet</v>
      </c>
      <c r="B471" s="2" t="str">
        <f ca="1">IFERROR(__xludf.DUMMYFUNCTION("""COMPUTED_VALUE"""),"McGuire")</f>
        <v>McGuire</v>
      </c>
      <c r="C471" s="2" t="str">
        <f ca="1">IFERROR(__xludf.DUMMYFUNCTION("""COMPUTED_VALUE"""),"#9 (Sunday, 1:40 - 3:20 pm)")</f>
        <v>#9 (Sunday, 1:40 - 3:20 pm)</v>
      </c>
      <c r="D471" s="2" t="str">
        <f ca="1">IFERROR(__xludf.DUMMYFUNCTION("""COMPUTED_VALUE"""),"Highland Park")</f>
        <v>Highland Park</v>
      </c>
      <c r="E471" s="2">
        <f ca="1">IFERROR(__xludf.DUMMYFUNCTION("""COMPUTED_VALUE"""),5)</f>
        <v>5</v>
      </c>
      <c r="F471" s="2" t="str">
        <f ca="1">IFERROR(__xludf.DUMMYFUNCTION("""COMPUTED_VALUE"""),"Female")</f>
        <v>Female</v>
      </c>
      <c r="G471" s="2" t="b">
        <f ca="1">IFERROR(__xludf.DUMMYFUNCTION("""COMPUTED_VALUE"""),TRUE)</f>
        <v>1</v>
      </c>
    </row>
    <row r="472" spans="1:7" ht="12.5" x14ac:dyDescent="0.25">
      <c r="A472" s="2" t="str">
        <f ca="1">IFERROR(__xludf.DUMMYFUNCTION("""COMPUTED_VALUE"""),"Wren")</f>
        <v>Wren</v>
      </c>
      <c r="B472" s="2" t="str">
        <f ca="1">IFERROR(__xludf.DUMMYFUNCTION("""COMPUTED_VALUE"""),"Griffis")</f>
        <v>Griffis</v>
      </c>
      <c r="C472" s="2" t="str">
        <f ca="1">IFERROR(__xludf.DUMMYFUNCTION("""COMPUTED_VALUE"""),"#1 (Saturday, 10:20 am - 12)")</f>
        <v>#1 (Saturday, 10:20 am - 12)</v>
      </c>
      <c r="D472" s="2" t="str">
        <f ca="1">IFERROR(__xludf.DUMMYFUNCTION("""COMPUTED_VALUE"""),"McCallum")</f>
        <v>McCallum</v>
      </c>
      <c r="E472" s="2">
        <f ca="1">IFERROR(__xludf.DUMMYFUNCTION("""COMPUTED_VALUE"""),10)</f>
        <v>10</v>
      </c>
      <c r="F472" s="2" t="str">
        <f ca="1">IFERROR(__xludf.DUMMYFUNCTION("""COMPUTED_VALUE"""),"Male")</f>
        <v>Male</v>
      </c>
      <c r="G472" s="2"/>
    </row>
    <row r="473" spans="1:7" ht="12.5" x14ac:dyDescent="0.25">
      <c r="A473" s="2" t="str">
        <f ca="1">IFERROR(__xludf.DUMMYFUNCTION("""COMPUTED_VALUE"""),"Wren")</f>
        <v>Wren</v>
      </c>
      <c r="B473" s="2" t="str">
        <f ca="1">IFERROR(__xludf.DUMMYFUNCTION("""COMPUTED_VALUE"""),"Trester")</f>
        <v>Trester</v>
      </c>
      <c r="C473" s="2" t="str">
        <f ca="1">IFERROR(__xludf.DUMMYFUNCTION("""COMPUTED_VALUE"""),"#8 (Sunday, noon - 1:40 pm)")</f>
        <v>#8 (Sunday, noon - 1:40 pm)</v>
      </c>
      <c r="D473" s="2" t="str">
        <f ca="1">IFERROR(__xludf.DUMMYFUNCTION("""COMPUTED_VALUE"""),"Highland Park")</f>
        <v>Highland Park</v>
      </c>
      <c r="E473" s="2">
        <f ca="1">IFERROR(__xludf.DUMMYFUNCTION("""COMPUTED_VALUE"""),5)</f>
        <v>5</v>
      </c>
      <c r="F473" s="2" t="str">
        <f ca="1">IFERROR(__xludf.DUMMYFUNCTION("""COMPUTED_VALUE"""),"Female")</f>
        <v>Female</v>
      </c>
      <c r="G473" s="2" t="b">
        <f ca="1">IFERROR(__xludf.DUMMYFUNCTION("""COMPUTED_VALUE"""),TRUE)</f>
        <v>1</v>
      </c>
    </row>
    <row r="474" spans="1:7" ht="12.5" x14ac:dyDescent="0.25">
      <c r="A474" s="2" t="str">
        <f ca="1">IFERROR(__xludf.DUMMYFUNCTION("""COMPUTED_VALUE"""),"Wyatt")</f>
        <v>Wyatt</v>
      </c>
      <c r="B474" s="2" t="str">
        <f ca="1">IFERROR(__xludf.DUMMYFUNCTION("""COMPUTED_VALUE"""),"Norman")</f>
        <v>Norman</v>
      </c>
      <c r="C474" s="2" t="str">
        <f ca="1">IFERROR(__xludf.DUMMYFUNCTION("""COMPUTED_VALUE"""),"#1 (Saturday, 10:20 am - 12)")</f>
        <v>#1 (Saturday, 10:20 am - 12)</v>
      </c>
      <c r="D474" s="2" t="str">
        <f ca="1">IFERROR(__xludf.DUMMYFUNCTION("""COMPUTED_VALUE"""),"McCallum")</f>
        <v>McCallum</v>
      </c>
      <c r="E474" s="2">
        <f ca="1">IFERROR(__xludf.DUMMYFUNCTION("""COMPUTED_VALUE"""),11)</f>
        <v>11</v>
      </c>
      <c r="F474" s="2" t="str">
        <f ca="1">IFERROR(__xludf.DUMMYFUNCTION("""COMPUTED_VALUE"""),"Male")</f>
        <v>Male</v>
      </c>
      <c r="G474" s="2"/>
    </row>
    <row r="475" spans="1:7" ht="12.5" x14ac:dyDescent="0.25">
      <c r="A475" s="2" t="str">
        <f ca="1">IFERROR(__xludf.DUMMYFUNCTION("""COMPUTED_VALUE"""),"Wyatt")</f>
        <v>Wyatt</v>
      </c>
      <c r="B475" s="2" t="str">
        <f ca="1">IFERROR(__xludf.DUMMYFUNCTION("""COMPUTED_VALUE"""),"Rogers")</f>
        <v>Rogers</v>
      </c>
      <c r="C475" s="2" t="str">
        <f ca="1">IFERROR(__xludf.DUMMYFUNCTION("""COMPUTED_VALUE"""),"#6 (Sunday, 8:40 - 10:20 am)")</f>
        <v>#6 (Sunday, 8:40 - 10:20 am)</v>
      </c>
      <c r="D475" s="2" t="str">
        <f ca="1">IFERROR(__xludf.DUMMYFUNCTION("""COMPUTED_VALUE"""),"Kealing")</f>
        <v>Kealing</v>
      </c>
      <c r="E475" s="2">
        <f ca="1">IFERROR(__xludf.DUMMYFUNCTION("""COMPUTED_VALUE"""),7)</f>
        <v>7</v>
      </c>
      <c r="F475" s="2" t="str">
        <f ca="1">IFERROR(__xludf.DUMMYFUNCTION("""COMPUTED_VALUE"""),"Male")</f>
        <v>Male</v>
      </c>
      <c r="G475" s="2"/>
    </row>
    <row r="476" spans="1:7" ht="12.5" x14ac:dyDescent="0.25">
      <c r="A476" s="2" t="str">
        <f ca="1">IFERROR(__xludf.DUMMYFUNCTION("""COMPUTED_VALUE"""),"Yarden")</f>
        <v>Yarden</v>
      </c>
      <c r="B476" s="2" t="str">
        <f ca="1">IFERROR(__xludf.DUMMYFUNCTION("""COMPUTED_VALUE"""),"Avitan")</f>
        <v>Avitan</v>
      </c>
      <c r="C476" s="2" t="str">
        <f ca="1">IFERROR(__xludf.DUMMYFUNCTION("""COMPUTED_VALUE"""),"#7 (Sunday, 10:20 am - noon)")</f>
        <v>#7 (Sunday, 10:20 am - noon)</v>
      </c>
      <c r="D476" s="2" t="str">
        <f ca="1">IFERROR(__xludf.DUMMYFUNCTION("""COMPUTED_VALUE"""),"Magellan")</f>
        <v>Magellan</v>
      </c>
      <c r="E476" s="2">
        <f ca="1">IFERROR(__xludf.DUMMYFUNCTION("""COMPUTED_VALUE"""),8)</f>
        <v>8</v>
      </c>
      <c r="F476" s="2" t="str">
        <f ca="1">IFERROR(__xludf.DUMMYFUNCTION("""COMPUTED_VALUE"""),"Female")</f>
        <v>Female</v>
      </c>
      <c r="G476" s="2"/>
    </row>
    <row r="477" spans="1:7" ht="12.5" x14ac:dyDescent="0.25">
      <c r="A477" s="2" t="str">
        <f ca="1">IFERROR(__xludf.DUMMYFUNCTION("""COMPUTED_VALUE"""),"Zaela")</f>
        <v>Zaela</v>
      </c>
      <c r="B477" s="2" t="str">
        <f ca="1">IFERROR(__xludf.DUMMYFUNCTION("""COMPUTED_VALUE"""),"Garza")</f>
        <v>Garza</v>
      </c>
      <c r="C477" s="2" t="str">
        <f ca="1">IFERROR(__xludf.DUMMYFUNCTION("""COMPUTED_VALUE"""),"#2 (Saturday, 12 - 1:40 pm)")</f>
        <v>#2 (Saturday, 12 - 1:40 pm)</v>
      </c>
      <c r="D477" s="2" t="str">
        <f ca="1">IFERROR(__xludf.DUMMYFUNCTION("""COMPUTED_VALUE"""),"Ann Richards")</f>
        <v>Ann Richards</v>
      </c>
      <c r="E477" s="2">
        <f ca="1">IFERROR(__xludf.DUMMYFUNCTION("""COMPUTED_VALUE"""),6)</f>
        <v>6</v>
      </c>
      <c r="F477" s="2" t="str">
        <f ca="1">IFERROR(__xludf.DUMMYFUNCTION("""COMPUTED_VALUE"""),"Female")</f>
        <v>Female</v>
      </c>
      <c r="G477" s="2" t="b">
        <f ca="1">IFERROR(__xludf.DUMMYFUNCTION("""COMPUTED_VALUE"""),TRUE)</f>
        <v>1</v>
      </c>
    </row>
    <row r="478" spans="1:7" ht="12.5" x14ac:dyDescent="0.25">
      <c r="A478" s="2" t="str">
        <f ca="1">IFERROR(__xludf.DUMMYFUNCTION("""COMPUTED_VALUE"""),"Zak")</f>
        <v>Zak</v>
      </c>
      <c r="B478" s="2" t="str">
        <f ca="1">IFERROR(__xludf.DUMMYFUNCTION("""COMPUTED_VALUE"""),"Ayou")</f>
        <v>Ayou</v>
      </c>
      <c r="C478" s="2" t="str">
        <f ca="1">IFERROR(__xludf.DUMMYFUNCTION("""COMPUTED_VALUE"""),"#5 (Saturday, 5 - 6:40 pm)")</f>
        <v>#5 (Saturday, 5 - 6:40 pm)</v>
      </c>
      <c r="D478" s="2" t="str">
        <f ca="1">IFERROR(__xludf.DUMMYFUNCTION("""COMPUTED_VALUE"""),"Magellan")</f>
        <v>Magellan</v>
      </c>
      <c r="E478" s="2">
        <f ca="1">IFERROR(__xludf.DUMMYFUNCTION("""COMPUTED_VALUE"""),6)</f>
        <v>6</v>
      </c>
      <c r="F478" s="2" t="str">
        <f ca="1">IFERROR(__xludf.DUMMYFUNCTION("""COMPUTED_VALUE"""),"Male")</f>
        <v>Male</v>
      </c>
      <c r="G478" s="2" t="b">
        <f ca="1">IFERROR(__xludf.DUMMYFUNCTION("""COMPUTED_VALUE"""),TRUE)</f>
        <v>1</v>
      </c>
    </row>
    <row r="479" spans="1:7" ht="12.5" x14ac:dyDescent="0.25">
      <c r="A479" s="2" t="str">
        <f ca="1">IFERROR(__xludf.DUMMYFUNCTION("""COMPUTED_VALUE"""),"Ziya")</f>
        <v>Ziya</v>
      </c>
      <c r="B479" s="2" t="str">
        <f ca="1">IFERROR(__xludf.DUMMYFUNCTION("""COMPUTED_VALUE"""),"Heath")</f>
        <v>Heath</v>
      </c>
      <c r="C479" s="2" t="str">
        <f ca="1">IFERROR(__xludf.DUMMYFUNCTION("""COMPUTED_VALUE"""),"#6 (Sunday, 8:40 - 10:20 am)")</f>
        <v>#6 (Sunday, 8:40 - 10:20 am)</v>
      </c>
      <c r="D479" s="2" t="str">
        <f ca="1">IFERROR(__xludf.DUMMYFUNCTION("""COMPUTED_VALUE"""),"Magellan")</f>
        <v>Magellan</v>
      </c>
      <c r="E479" s="2">
        <f ca="1">IFERROR(__xludf.DUMMYFUNCTION("""COMPUTED_VALUE"""),6)</f>
        <v>6</v>
      </c>
      <c r="F479" s="2" t="str">
        <f ca="1">IFERROR(__xludf.DUMMYFUNCTION("""COMPUTED_VALUE"""),"Male")</f>
        <v>Male</v>
      </c>
      <c r="G479" s="2" t="b">
        <f ca="1">IFERROR(__xludf.DUMMYFUNCTION("""COMPUTED_VALUE"""),TRUE)</f>
        <v>1</v>
      </c>
    </row>
    <row r="480" spans="1:7" ht="12.5" x14ac:dyDescent="0.25">
      <c r="A480" s="2" t="str">
        <f ca="1">IFERROR(__xludf.DUMMYFUNCTION("""COMPUTED_VALUE"""),"Zoe")</f>
        <v>Zoe</v>
      </c>
      <c r="B480" s="2" t="str">
        <f ca="1">IFERROR(__xludf.DUMMYFUNCTION("""COMPUTED_VALUE"""),"Abramowitz")</f>
        <v>Abramowitz</v>
      </c>
      <c r="C480" s="2" t="str">
        <f ca="1">IFERROR(__xludf.DUMMYFUNCTION("""COMPUTED_VALUE"""),"#8 (Sunday, noon - 1:40 pm)")</f>
        <v>#8 (Sunday, noon - 1:40 pm)</v>
      </c>
      <c r="D480" s="2" t="str">
        <f ca="1">IFERROR(__xludf.DUMMYFUNCTION("""COMPUTED_VALUE"""),"LASA")</f>
        <v>LASA</v>
      </c>
      <c r="E480" s="2">
        <f ca="1">IFERROR(__xludf.DUMMYFUNCTION("""COMPUTED_VALUE"""),9)</f>
        <v>9</v>
      </c>
      <c r="F480" s="2" t="str">
        <f ca="1">IFERROR(__xludf.DUMMYFUNCTION("""COMPUTED_VALUE"""),"Female")</f>
        <v>Female</v>
      </c>
      <c r="G480" s="2"/>
    </row>
    <row r="481" spans="1:7" ht="12.5" x14ac:dyDescent="0.25">
      <c r="A481" s="2" t="str">
        <f ca="1">IFERROR(__xludf.DUMMYFUNCTION("""COMPUTED_VALUE"""),"Zoe")</f>
        <v>Zoe</v>
      </c>
      <c r="B481" s="2" t="str">
        <f ca="1">IFERROR(__xludf.DUMMYFUNCTION("""COMPUTED_VALUE"""),"Cook")</f>
        <v>Cook</v>
      </c>
      <c r="C481" s="2" t="str">
        <f ca="1">IFERROR(__xludf.DUMMYFUNCTION("""COMPUTED_VALUE"""),"#8 (Sunday, noon - 1:40 pm)")</f>
        <v>#8 (Sunday, noon - 1:40 pm)</v>
      </c>
      <c r="D481" s="2" t="str">
        <f ca="1">IFERROR(__xludf.DUMMYFUNCTION("""COMPUTED_VALUE"""),"Lamar")</f>
        <v>Lamar</v>
      </c>
      <c r="E481" s="2">
        <f ca="1">IFERROR(__xludf.DUMMYFUNCTION("""COMPUTED_VALUE"""),7)</f>
        <v>7</v>
      </c>
      <c r="F481" s="2" t="str">
        <f ca="1">IFERROR(__xludf.DUMMYFUNCTION("""COMPUTED_VALUE"""),"Female")</f>
        <v>Female</v>
      </c>
      <c r="G481" s="2"/>
    </row>
    <row r="482" spans="1:7" ht="12.5" x14ac:dyDescent="0.25">
      <c r="A482" s="2" t="str">
        <f ca="1">IFERROR(__xludf.DUMMYFUNCTION("""COMPUTED_VALUE"""),"Zoe")</f>
        <v>Zoe</v>
      </c>
      <c r="B482" s="2" t="str">
        <f ca="1">IFERROR(__xludf.DUMMYFUNCTION("""COMPUTED_VALUE"""),"Foshko")</f>
        <v>Foshko</v>
      </c>
      <c r="C482" s="2" t="str">
        <f ca="1">IFERROR(__xludf.DUMMYFUNCTION("""COMPUTED_VALUE"""),"#8 (Sunday, noon - 1:40 pm)")</f>
        <v>#8 (Sunday, noon - 1:40 pm)</v>
      </c>
      <c r="D482" s="2" t="str">
        <f ca="1">IFERROR(__xludf.DUMMYFUNCTION("""COMPUTED_VALUE"""),"Highland Park")</f>
        <v>Highland Park</v>
      </c>
      <c r="E482" s="2">
        <f ca="1">IFERROR(__xludf.DUMMYFUNCTION("""COMPUTED_VALUE"""),5)</f>
        <v>5</v>
      </c>
      <c r="F482" s="2" t="str">
        <f ca="1">IFERROR(__xludf.DUMMYFUNCTION("""COMPUTED_VALUE"""),"Female")</f>
        <v>Female</v>
      </c>
      <c r="G482" s="2" t="b">
        <f ca="1">IFERROR(__xludf.DUMMYFUNCTION("""COMPUTED_VALUE"""),TRUE)</f>
        <v>1</v>
      </c>
    </row>
    <row r="483" spans="1:7" ht="12.5" x14ac:dyDescent="0.25">
      <c r="A483" s="2"/>
      <c r="B483" s="2"/>
      <c r="C483" s="2" t="str">
        <f ca="1">IFERROR(__xludf.DUMMYFUNCTION("""COMPUTED_VALUE"""),"")</f>
        <v/>
      </c>
      <c r="D483" s="2"/>
      <c r="E483" s="2"/>
      <c r="F483" s="2"/>
      <c r="G483" s="2"/>
    </row>
  </sheetData>
  <autoFilter ref="A1:G483" xr:uid="{00000000-0009-0000-0000-000000000000}"/>
  <conditionalFormatting sqref="F1:F1000">
    <cfRule type="cellIs" dxfId="2" priority="2" operator="equal">
      <formula>"Male"</formula>
    </cfRule>
    <cfRule type="cellIs" dxfId="1" priority="3" operator="equal">
      <formula>"Female"</formula>
    </cfRule>
  </conditionalFormatting>
  <conditionalFormatting sqref="G1:G1000">
    <cfRule type="cellIs" dxfId="0" priority="1" operator="equal">
      <formula>"TRUE"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MIT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DeLine</dc:creator>
  <cp:lastModifiedBy>Jim DeLine</cp:lastModifiedBy>
  <dcterms:created xsi:type="dcterms:W3CDTF">2025-12-08T12:14:06Z</dcterms:created>
  <dcterms:modified xsi:type="dcterms:W3CDTF">2025-12-08T12:14:06Z</dcterms:modified>
</cp:coreProperties>
</file>