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eriprise-my.sharepoint.com/personal/erin_k_jenson_columbiathreadneedle_com/Documents/Erin/NBFA/"/>
    </mc:Choice>
  </mc:AlternateContent>
  <xr:revisionPtr revIDLastSave="1" documentId="14_{1DACBD12-4D9C-4E91-A68E-6D5F403BEC4F}" xr6:coauthVersionLast="47" xr6:coauthVersionMax="47" xr10:uidLastSave="{0212990E-9E3A-40F4-AB42-6C9B41FF6CE2}"/>
  <bookViews>
    <workbookView xWindow="-120" yWindow="-120" windowWidth="19440" windowHeight="14880" xr2:uid="{DBE9C7AB-9080-4C7F-969A-58A62A13D9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D86" i="1"/>
  <c r="D84" i="1"/>
  <c r="D83" i="1"/>
  <c r="D82" i="1"/>
  <c r="D81" i="1"/>
  <c r="D77" i="1"/>
  <c r="D74" i="1"/>
  <c r="D73" i="1"/>
  <c r="D67" i="1"/>
  <c r="D66" i="1"/>
  <c r="D65" i="1"/>
  <c r="D63" i="1"/>
  <c r="D62" i="1"/>
  <c r="D61" i="1"/>
  <c r="D59" i="1"/>
  <c r="D58" i="1"/>
  <c r="D55" i="1"/>
  <c r="D54" i="1"/>
  <c r="D53" i="1"/>
  <c r="D51" i="1"/>
  <c r="D50" i="1"/>
  <c r="D48" i="1"/>
  <c r="D47" i="1"/>
  <c r="D46" i="1"/>
  <c r="D45" i="1"/>
  <c r="D44" i="1"/>
  <c r="D42" i="1"/>
  <c r="D39" i="1"/>
  <c r="D38" i="1"/>
  <c r="D37" i="1"/>
  <c r="D33" i="1"/>
  <c r="D32" i="1"/>
  <c r="D31" i="1"/>
  <c r="D30" i="1"/>
  <c r="D28" i="1"/>
  <c r="D27" i="1"/>
  <c r="D26" i="1"/>
  <c r="D25" i="1"/>
  <c r="D24" i="1"/>
  <c r="D20" i="1"/>
  <c r="D15" i="1"/>
  <c r="D14" i="1"/>
  <c r="D80" i="1"/>
  <c r="D75" i="1"/>
  <c r="D69" i="1"/>
  <c r="D36" i="1"/>
  <c r="D18" i="1"/>
  <c r="D10" i="1"/>
  <c r="D13" i="1"/>
  <c r="D40" i="1"/>
  <c r="D64" i="1"/>
  <c r="D23" i="1"/>
  <c r="B87" i="1"/>
  <c r="C87" i="1" s="1"/>
  <c r="B64" i="1"/>
  <c r="C64" i="1" s="1"/>
  <c r="B50" i="1"/>
  <c r="C50" i="1" s="1"/>
  <c r="B42" i="1"/>
  <c r="C42" i="1" s="1"/>
  <c r="B33" i="1"/>
  <c r="C33" i="1" s="1"/>
  <c r="B23" i="1"/>
  <c r="B15" i="1"/>
  <c r="C15" i="1" s="1"/>
  <c r="C83" i="1"/>
  <c r="C85" i="1"/>
  <c r="C86" i="1"/>
  <c r="C88" i="1"/>
  <c r="C69" i="1"/>
  <c r="C72" i="1"/>
  <c r="C73" i="1"/>
  <c r="C76" i="1"/>
  <c r="C78" i="1"/>
  <c r="C80" i="1"/>
  <c r="C82" i="1"/>
  <c r="C53" i="1"/>
  <c r="C54" i="1"/>
  <c r="C56" i="1"/>
  <c r="C57" i="1"/>
  <c r="C58" i="1"/>
  <c r="C59" i="1"/>
  <c r="C60" i="1"/>
  <c r="C61" i="1"/>
  <c r="C62" i="1"/>
  <c r="C65" i="1"/>
  <c r="C66" i="1"/>
  <c r="C67" i="1"/>
  <c r="C44" i="1"/>
  <c r="C47" i="1"/>
  <c r="C48" i="1"/>
  <c r="C49" i="1"/>
  <c r="C51" i="1"/>
  <c r="C36" i="1"/>
  <c r="C37" i="1"/>
  <c r="C38" i="1"/>
  <c r="C39" i="1"/>
  <c r="C40" i="1"/>
  <c r="C24" i="1"/>
  <c r="C25" i="1"/>
  <c r="C26" i="1"/>
  <c r="C27" i="1"/>
  <c r="C28" i="1"/>
  <c r="C29" i="1"/>
  <c r="C30" i="1"/>
  <c r="C32" i="1"/>
  <c r="C34" i="1"/>
  <c r="C18" i="1"/>
  <c r="C19" i="1"/>
  <c r="C20" i="1"/>
  <c r="C23" i="1"/>
  <c r="C13" i="1"/>
  <c r="C11" i="1"/>
  <c r="C10" i="1"/>
  <c r="B69" i="1"/>
  <c r="B63" i="1"/>
  <c r="C63" i="1" s="1"/>
  <c r="B84" i="1"/>
  <c r="C84" i="1" s="1"/>
  <c r="B81" i="1"/>
  <c r="C81" i="1" s="1"/>
  <c r="B74" i="1"/>
  <c r="C74" i="1" s="1"/>
  <c r="B14" i="1"/>
  <c r="C14" i="1" s="1"/>
  <c r="B55" i="1"/>
  <c r="C55" i="1" s="1"/>
  <c r="B46" i="1"/>
  <c r="C46" i="1" s="1"/>
  <c r="B31" i="1"/>
  <c r="C31" i="1" s="1"/>
  <c r="B26" i="1"/>
  <c r="B80" i="1"/>
  <c r="B77" i="1"/>
  <c r="C77" i="1" s="1"/>
  <c r="B45" i="1"/>
  <c r="C45" i="1" s="1"/>
  <c r="B16" i="1"/>
  <c r="C16" i="1" s="1"/>
  <c r="B75" i="1"/>
  <c r="C75" i="1" s="1"/>
  <c r="B10" i="1"/>
  <c r="B43" i="1"/>
  <c r="C43" i="1" s="1"/>
</calcChain>
</file>

<file path=xl/sharedStrings.xml><?xml version="1.0" encoding="utf-8"?>
<sst xmlns="http://schemas.openxmlformats.org/spreadsheetml/2006/main" count="139" uniqueCount="104">
  <si>
    <t>Addison Vogland</t>
  </si>
  <si>
    <t>Avery Flandrick</t>
  </si>
  <si>
    <t>Aviana Carlson</t>
  </si>
  <si>
    <t>Hailey Anderson</t>
  </si>
  <si>
    <t>Izabelle Zabloski</t>
  </si>
  <si>
    <t>Lacy Wright</t>
  </si>
  <si>
    <t>Marley Schrepfer</t>
  </si>
  <si>
    <t>Paisley Oberg - Anderson</t>
  </si>
  <si>
    <t>Rahmonna Sword-Robelia</t>
  </si>
  <si>
    <t>Zoey Montague</t>
  </si>
  <si>
    <t>See Adele</t>
  </si>
  <si>
    <t>Gertens Sales Total</t>
  </si>
  <si>
    <t>Player</t>
  </si>
  <si>
    <t>Addison Wade</t>
  </si>
  <si>
    <t>Aria Berken</t>
  </si>
  <si>
    <t>Aubrey Wanless</t>
  </si>
  <si>
    <t>Carly Wilcox</t>
  </si>
  <si>
    <t>Elliana Pasqualini</t>
  </si>
  <si>
    <t>Greta Olson</t>
  </si>
  <si>
    <t>Katherine Inks</t>
  </si>
  <si>
    <t>Keeva Morin</t>
  </si>
  <si>
    <t>Raelynn Gullickson</t>
  </si>
  <si>
    <t>SkyLynn Green</t>
  </si>
  <si>
    <t>See Natalie</t>
  </si>
  <si>
    <t>See Lilith</t>
  </si>
  <si>
    <t>Adalyn Johnson</t>
  </si>
  <si>
    <t>Emma Johnson</t>
  </si>
  <si>
    <t>Jessica Johnson</t>
  </si>
  <si>
    <t>Kylie Erickson</t>
  </si>
  <si>
    <t>Natalie Berken</t>
  </si>
  <si>
    <t>See Adalyn</t>
  </si>
  <si>
    <t>See Madison</t>
  </si>
  <si>
    <t>Allison Fisk</t>
  </si>
  <si>
    <t>Hattie Koep</t>
  </si>
  <si>
    <t>Khloe Fairbanks</t>
  </si>
  <si>
    <t>Lexee Lacina</t>
  </si>
  <si>
    <t>Reilynn Carlson</t>
  </si>
  <si>
    <t>Ruby Deming</t>
  </si>
  <si>
    <t>See Reilynn</t>
  </si>
  <si>
    <t>See Bailee</t>
  </si>
  <si>
    <t>Bailey Peterson</t>
  </si>
  <si>
    <t>Brecken Dufour</t>
  </si>
  <si>
    <t>Brynn Jenson</t>
  </si>
  <si>
    <t>Chloe Schroeder</t>
  </si>
  <si>
    <t>Erin Flandrick</t>
  </si>
  <si>
    <t>Harlow Tolzman</t>
  </si>
  <si>
    <t>Kaisa Swenson</t>
  </si>
  <si>
    <t>Thalia Alarcon</t>
  </si>
  <si>
    <t>Vivienne Fairbanks</t>
  </si>
  <si>
    <t>Adele Williams</t>
  </si>
  <si>
    <t>Allison Anderson</t>
  </si>
  <si>
    <t>Jaiden Blesener</t>
  </si>
  <si>
    <t>Jaycee Silva-Ball</t>
  </si>
  <si>
    <t>Lucy Barber</t>
  </si>
  <si>
    <t>Mya Leland</t>
  </si>
  <si>
    <t>Adele Carlson</t>
  </si>
  <si>
    <t>Arrionna Sword</t>
  </si>
  <si>
    <t>Grace Wenzel</t>
  </si>
  <si>
    <t>Graclyn Castleberry</t>
  </si>
  <si>
    <t>Hailey Burnett</t>
  </si>
  <si>
    <t>Julia Troxell</t>
  </si>
  <si>
    <t>Lila Swanson</t>
  </si>
  <si>
    <t>McKenzie Falkowski</t>
  </si>
  <si>
    <t>Beatrice Palmblade</t>
  </si>
  <si>
    <t>Esther Opitz</t>
  </si>
  <si>
    <t>Isabella Roesler</t>
  </si>
  <si>
    <t>Audrey Roy</t>
  </si>
  <si>
    <t>Bailee Eisenschenk</t>
  </si>
  <si>
    <t>Briley Beaver</t>
  </si>
  <si>
    <t xml:space="preserve">Charlotte Kolbow </t>
  </si>
  <si>
    <t>Elizabeth Allaman</t>
  </si>
  <si>
    <t>Ella Tuhy</t>
  </si>
  <si>
    <t>Gianna Groholski</t>
  </si>
  <si>
    <t>Hailee Honer</t>
  </si>
  <si>
    <t>Hailey Lombard</t>
  </si>
  <si>
    <t>Julieanne Mead</t>
  </si>
  <si>
    <t>Lauren Good</t>
  </si>
  <si>
    <t>Lilith Hoisington</t>
  </si>
  <si>
    <t>Lola Daubenspeck</t>
  </si>
  <si>
    <t>Lucy Brenneman</t>
  </si>
  <si>
    <t xml:space="preserve">Mackenah Carlson </t>
  </si>
  <si>
    <t>Madison Pell</t>
  </si>
  <si>
    <t>Maizie Eisenschenk</t>
  </si>
  <si>
    <t xml:space="preserve">Makenna Pell </t>
  </si>
  <si>
    <t>Quinn Kovarik</t>
  </si>
  <si>
    <t>Rowan Hagenbuch</t>
  </si>
  <si>
    <t>Scarlett Tacheny</t>
  </si>
  <si>
    <t>Serenity Nelson</t>
  </si>
  <si>
    <t>Registration Refund</t>
  </si>
  <si>
    <t>Total plant and gift card sales from all Gertens fundraisers (fall, winter, and spring).</t>
  </si>
  <si>
    <t>Fundraiser Earnings</t>
  </si>
  <si>
    <t>Gertens Sales Total =</t>
  </si>
  <si>
    <t>Fundraiser Earnings =</t>
  </si>
  <si>
    <t>Registration Refund =</t>
  </si>
  <si>
    <t>Green shading means player has reached max refund</t>
  </si>
  <si>
    <t>Peach shading means the family has multiple daughters in the program</t>
  </si>
  <si>
    <t>See Gracelynn</t>
  </si>
  <si>
    <t>See Gracelyn</t>
  </si>
  <si>
    <t>See Erin</t>
  </si>
  <si>
    <t>See Arriona</t>
  </si>
  <si>
    <t>The association receives 30% of all sales and keeps $90 per player (or $135 for families except 8U).</t>
  </si>
  <si>
    <t>Any earnings above $90 (or $135 for multiple players except 8U) will be refunded to the card on file in Crossbar in mid‑June, not to exceed the player’s registration amount.</t>
  </si>
  <si>
    <t>N/A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</si>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</sst>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0" borderId="2" xfId="0" applyFont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4" borderId="7" xfId="0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1" fillId="4" borderId="2" xfId="0" applyFont="1" applyFill="1" applyBorder="1"/>
    <xf numFmtId="0" fontId="1" fillId="0" borderId="6" xfId="0" applyFont="1" applyBorder="1"/>
    <xf numFmtId="49" fontId="0" fillId="0" borderId="8" xfId="0" applyNumberFormat="1" applyBorder="1"/>
    <xf numFmtId="0" fontId="0" fillId="0" borderId="8" xfId="0" applyBorder="1"/>
    <xf numFmtId="0" fontId="0" fillId="0" borderId="9" xfId="0" applyBorder="1"/>
    <xf numFmtId="49" fontId="0" fillId="0" borderId="0" xfId="0" applyNumberFormat="1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0" fillId="0" borderId="11" xfId="0" applyFont="1" applyBorder="1" applyAlignment="1">
      <alignment vertical="center"/>
    </xf>
    <xf numFmtId="164" fontId="2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8" xfId="0" applyNumberFormat="1" applyBorder="1"/>
    <xf numFmtId="164" fontId="0" fillId="0" borderId="0" xfId="0" applyNumberFormat="1" applyBorder="1"/>
    <xf numFmtId="164" fontId="0" fillId="0" borderId="11" xfId="0" applyNumberFormat="1" applyBorder="1"/>
    <xf numFmtId="164" fontId="1" fillId="0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39A3-C64A-48C6-B629-6671D4F89465}">
  <dimension ref="A1:K90"/>
  <sheetViews>
    <sheetView tabSelected="1" workbookViewId="0"/>
  </sheetViews>
  <sheetFormatPr defaultRowHeight="15" x14ac:dyDescent="0.25"/>
  <cols>
    <col min="1" max="1" width="23.42578125" bestFit="1" customWidth="1"/>
    <col min="2" max="2" width="19.7109375" bestFit="1" customWidth="1"/>
    <col min="3" max="3" width="20.28515625" bestFit="1" customWidth="1"/>
    <col min="4" max="4" width="20.140625" style="33" bestFit="1" customWidth="1"/>
    <col min="6" max="6" width="19.7109375" bestFit="1" customWidth="1"/>
    <col min="7" max="7" width="24.85546875" bestFit="1" customWidth="1"/>
    <col min="10" max="10" width="12" customWidth="1"/>
  </cols>
  <sheetData>
    <row r="1" spans="1:11" ht="15.75" thickBot="1" x14ac:dyDescent="0.3">
      <c r="A1" t="s">
        <v>103</v>
      </c>
    </row>
    <row r="2" spans="1:11" x14ac:dyDescent="0.25">
      <c r="A2" s="29" t="s">
        <v>91</v>
      </c>
      <c r="B2" s="19" t="s">
        <v>89</v>
      </c>
      <c r="C2" s="20"/>
      <c r="D2" s="34"/>
      <c r="E2" s="20"/>
      <c r="F2" s="20"/>
      <c r="G2" s="20"/>
      <c r="H2" s="20"/>
      <c r="I2" s="20"/>
      <c r="J2" s="20"/>
      <c r="K2" s="21"/>
    </row>
    <row r="3" spans="1:11" x14ac:dyDescent="0.25">
      <c r="A3" s="27" t="s">
        <v>92</v>
      </c>
      <c r="B3" s="22" t="s">
        <v>100</v>
      </c>
      <c r="C3" s="23"/>
      <c r="D3" s="35"/>
      <c r="E3" s="23"/>
      <c r="F3" s="23"/>
      <c r="G3" s="23"/>
      <c r="H3" s="23"/>
      <c r="I3" s="23"/>
      <c r="J3" s="23"/>
      <c r="K3" s="24"/>
    </row>
    <row r="4" spans="1:11" ht="15.75" thickBot="1" x14ac:dyDescent="0.3">
      <c r="A4" s="28" t="s">
        <v>93</v>
      </c>
      <c r="B4" s="30" t="s">
        <v>101</v>
      </c>
      <c r="C4" s="25"/>
      <c r="D4" s="36"/>
      <c r="E4" s="25"/>
      <c r="F4" s="25"/>
      <c r="G4" s="25"/>
      <c r="H4" s="25"/>
      <c r="I4" s="25"/>
      <c r="J4" s="25"/>
      <c r="K4" s="26"/>
    </row>
    <row r="5" spans="1:11" ht="15.75" thickBot="1" x14ac:dyDescent="0.3">
      <c r="H5" s="23"/>
      <c r="I5" s="23"/>
    </row>
    <row r="6" spans="1:11" s="41" customFormat="1" ht="15.75" thickBot="1" x14ac:dyDescent="0.3">
      <c r="A6" s="45" t="s">
        <v>94</v>
      </c>
      <c r="B6" s="46"/>
      <c r="C6" s="47"/>
      <c r="D6" s="40"/>
    </row>
    <row r="7" spans="1:11" s="41" customFormat="1" ht="15.75" thickBot="1" x14ac:dyDescent="0.3">
      <c r="A7" s="42" t="s">
        <v>95</v>
      </c>
      <c r="B7" s="43"/>
      <c r="C7" s="44"/>
      <c r="D7" s="40"/>
    </row>
    <row r="9" spans="1:11" x14ac:dyDescent="0.25">
      <c r="A9" s="5" t="s">
        <v>12</v>
      </c>
      <c r="B9" s="4" t="s">
        <v>11</v>
      </c>
      <c r="C9" s="4" t="s">
        <v>90</v>
      </c>
      <c r="D9" s="31" t="s">
        <v>88</v>
      </c>
    </row>
    <row r="10" spans="1:11" x14ac:dyDescent="0.25">
      <c r="A10" s="15" t="s">
        <v>25</v>
      </c>
      <c r="B10" s="3">
        <f>860.3</f>
        <v>860.3</v>
      </c>
      <c r="C10" s="3">
        <f>IF(B10="", "", B10 * 0.3)</f>
        <v>258.08999999999997</v>
      </c>
      <c r="D10" s="32">
        <f>IF(C10="","",IF(C10-135&lt;0,"",C10-135))</f>
        <v>123.08999999999997</v>
      </c>
    </row>
    <row r="11" spans="1:11" x14ac:dyDescent="0.25">
      <c r="A11" s="1" t="s">
        <v>0</v>
      </c>
      <c r="B11" s="2"/>
      <c r="C11" s="48" t="str">
        <f>IF(B11="", "", B11 * 0.3)</f>
        <v/>
      </c>
      <c r="D11" s="2" t="s">
        <v>102</v>
      </c>
    </row>
    <row r="12" spans="1:11" x14ac:dyDescent="0.25">
      <c r="A12" s="1" t="s">
        <v>13</v>
      </c>
      <c r="B12" s="3" t="s">
        <v>96</v>
      </c>
      <c r="C12" s="3" t="s">
        <v>97</v>
      </c>
      <c r="D12" s="3" t="s">
        <v>102</v>
      </c>
    </row>
    <row r="13" spans="1:11" x14ac:dyDescent="0.25">
      <c r="A13" s="1" t="s">
        <v>55</v>
      </c>
      <c r="B13" s="3"/>
      <c r="C13" s="3" t="str">
        <f>IF(B13="", "", B13 * 0.3)</f>
        <v/>
      </c>
      <c r="D13" s="32" t="str">
        <f>IF(C13="","",IF(C13-90&lt;0,"",C13-90))</f>
        <v/>
      </c>
    </row>
    <row r="14" spans="1:11" x14ac:dyDescent="0.25">
      <c r="A14" s="15" t="s">
        <v>49</v>
      </c>
      <c r="B14" s="2">
        <f>168.5</f>
        <v>168.5</v>
      </c>
      <c r="C14" s="48">
        <f t="shared" ref="C14:C77" si="0">IF(B14="", "", B14 * 0.3)</f>
        <v>50.55</v>
      </c>
      <c r="D14" s="37" t="str">
        <f>IF(C14="","",IF(C14-90&lt;0,"",C14-90))</f>
        <v/>
      </c>
    </row>
    <row r="15" spans="1:11" x14ac:dyDescent="0.25">
      <c r="A15" s="15" t="s">
        <v>50</v>
      </c>
      <c r="B15" s="2">
        <f>1396.6</f>
        <v>1396.6</v>
      </c>
      <c r="C15" s="48">
        <f t="shared" si="0"/>
        <v>418.97999999999996</v>
      </c>
      <c r="D15" s="37">
        <f>IF(C15="","",IF(C15-90&lt;0,"",C15-90))</f>
        <v>328.97999999999996</v>
      </c>
    </row>
    <row r="16" spans="1:11" x14ac:dyDescent="0.25">
      <c r="A16" s="16" t="s">
        <v>32</v>
      </c>
      <c r="B16" s="9">
        <f>1887.7</f>
        <v>1887.7</v>
      </c>
      <c r="C16" s="48">
        <f t="shared" si="0"/>
        <v>566.30999999999995</v>
      </c>
      <c r="D16" s="38">
        <v>450</v>
      </c>
    </row>
    <row r="17" spans="1:4" x14ac:dyDescent="0.25">
      <c r="A17" s="1" t="s">
        <v>14</v>
      </c>
      <c r="B17" s="3" t="s">
        <v>23</v>
      </c>
      <c r="C17" s="3" t="s">
        <v>23</v>
      </c>
      <c r="D17" s="3" t="s">
        <v>102</v>
      </c>
    </row>
    <row r="18" spans="1:4" x14ac:dyDescent="0.25">
      <c r="A18" s="1" t="s">
        <v>56</v>
      </c>
      <c r="B18" s="3"/>
      <c r="C18" s="3" t="str">
        <f t="shared" si="0"/>
        <v/>
      </c>
      <c r="D18" s="32" t="str">
        <f>IF(C18="","",IF(C18-90&lt;0,"",C18-90))</f>
        <v/>
      </c>
    </row>
    <row r="19" spans="1:4" x14ac:dyDescent="0.25">
      <c r="A19" s="1" t="s">
        <v>15</v>
      </c>
      <c r="B19" s="2"/>
      <c r="C19" s="48" t="str">
        <f t="shared" si="0"/>
        <v/>
      </c>
      <c r="D19" s="2" t="s">
        <v>102</v>
      </c>
    </row>
    <row r="20" spans="1:4" x14ac:dyDescent="0.25">
      <c r="A20" s="17" t="s">
        <v>66</v>
      </c>
      <c r="B20" s="9"/>
      <c r="C20" s="48" t="str">
        <f t="shared" si="0"/>
        <v/>
      </c>
      <c r="D20" s="37" t="str">
        <f t="shared" ref="D20" si="1">IF(C20="","",IF(C20-90&lt;0,"",C20-90))</f>
        <v/>
      </c>
    </row>
    <row r="21" spans="1:4" x14ac:dyDescent="0.25">
      <c r="A21" s="6" t="s">
        <v>1</v>
      </c>
      <c r="B21" s="3" t="s">
        <v>98</v>
      </c>
      <c r="C21" s="3" t="s">
        <v>98</v>
      </c>
      <c r="D21" s="3" t="s">
        <v>102</v>
      </c>
    </row>
    <row r="22" spans="1:4" x14ac:dyDescent="0.25">
      <c r="A22" s="6" t="s">
        <v>2</v>
      </c>
      <c r="B22" s="3" t="s">
        <v>10</v>
      </c>
      <c r="C22" s="3" t="s">
        <v>10</v>
      </c>
      <c r="D22" s="3" t="s">
        <v>102</v>
      </c>
    </row>
    <row r="23" spans="1:4" x14ac:dyDescent="0.25">
      <c r="A23" s="6" t="s">
        <v>67</v>
      </c>
      <c r="B23" s="3">
        <f>106</f>
        <v>106</v>
      </c>
      <c r="C23" s="3">
        <f t="shared" si="0"/>
        <v>31.799999999999997</v>
      </c>
      <c r="D23" s="32" t="str">
        <f>IF(C23="","",IF(C23-135&lt;0,"",C23-135))</f>
        <v/>
      </c>
    </row>
    <row r="24" spans="1:4" x14ac:dyDescent="0.25">
      <c r="A24" s="6" t="s">
        <v>40</v>
      </c>
      <c r="B24" s="9"/>
      <c r="C24" s="48" t="str">
        <f t="shared" si="0"/>
        <v/>
      </c>
      <c r="D24" s="37" t="str">
        <f t="shared" ref="D24:D33" si="2">IF(C24="","",IF(C24-90&lt;0,"",C24-90))</f>
        <v/>
      </c>
    </row>
    <row r="25" spans="1:4" x14ac:dyDescent="0.25">
      <c r="A25" s="6" t="s">
        <v>63</v>
      </c>
      <c r="B25" s="2"/>
      <c r="C25" s="48" t="str">
        <f t="shared" si="0"/>
        <v/>
      </c>
      <c r="D25" s="37" t="str">
        <f t="shared" si="2"/>
        <v/>
      </c>
    </row>
    <row r="26" spans="1:4" x14ac:dyDescent="0.25">
      <c r="A26" s="6" t="s">
        <v>41</v>
      </c>
      <c r="B26" s="9">
        <f>150</f>
        <v>150</v>
      </c>
      <c r="C26" s="48">
        <f t="shared" si="0"/>
        <v>45</v>
      </c>
      <c r="D26" s="37" t="str">
        <f t="shared" si="2"/>
        <v/>
      </c>
    </row>
    <row r="27" spans="1:4" x14ac:dyDescent="0.25">
      <c r="A27" s="6" t="s">
        <v>68</v>
      </c>
      <c r="B27" s="2"/>
      <c r="C27" s="48" t="str">
        <f t="shared" si="0"/>
        <v/>
      </c>
      <c r="D27" s="37" t="str">
        <f t="shared" si="2"/>
        <v/>
      </c>
    </row>
    <row r="28" spans="1:4" x14ac:dyDescent="0.25">
      <c r="A28" s="6" t="s">
        <v>42</v>
      </c>
      <c r="B28" s="9"/>
      <c r="C28" s="48" t="str">
        <f t="shared" si="0"/>
        <v/>
      </c>
      <c r="D28" s="37" t="str">
        <f t="shared" si="2"/>
        <v/>
      </c>
    </row>
    <row r="29" spans="1:4" x14ac:dyDescent="0.25">
      <c r="A29" s="49" t="s">
        <v>16</v>
      </c>
      <c r="B29" s="2"/>
      <c r="C29" s="48" t="str">
        <f t="shared" si="0"/>
        <v/>
      </c>
      <c r="D29" s="2" t="s">
        <v>102</v>
      </c>
    </row>
    <row r="30" spans="1:4" x14ac:dyDescent="0.25">
      <c r="A30" s="7" t="s">
        <v>69</v>
      </c>
      <c r="B30" s="9"/>
      <c r="C30" s="48" t="str">
        <f t="shared" si="0"/>
        <v/>
      </c>
      <c r="D30" s="37" t="str">
        <f t="shared" si="2"/>
        <v/>
      </c>
    </row>
    <row r="31" spans="1:4" x14ac:dyDescent="0.25">
      <c r="A31" s="11" t="s">
        <v>43</v>
      </c>
      <c r="B31" s="9">
        <f>321.6</f>
        <v>321.60000000000002</v>
      </c>
      <c r="C31" s="48">
        <f t="shared" si="0"/>
        <v>96.48</v>
      </c>
      <c r="D31" s="37">
        <f t="shared" si="2"/>
        <v>6.480000000000004</v>
      </c>
    </row>
    <row r="32" spans="1:4" x14ac:dyDescent="0.25">
      <c r="A32" s="12" t="s">
        <v>70</v>
      </c>
      <c r="B32" s="2"/>
      <c r="C32" s="48" t="str">
        <f t="shared" si="0"/>
        <v/>
      </c>
      <c r="D32" s="37" t="str">
        <f t="shared" si="2"/>
        <v/>
      </c>
    </row>
    <row r="33" spans="1:4" x14ac:dyDescent="0.25">
      <c r="A33" s="12" t="s">
        <v>71</v>
      </c>
      <c r="B33" s="2">
        <f>320</f>
        <v>320</v>
      </c>
      <c r="C33" s="48">
        <f t="shared" si="0"/>
        <v>96</v>
      </c>
      <c r="D33" s="37">
        <f t="shared" si="2"/>
        <v>6</v>
      </c>
    </row>
    <row r="34" spans="1:4" x14ac:dyDescent="0.25">
      <c r="A34" s="11" t="s">
        <v>17</v>
      </c>
      <c r="B34" s="2"/>
      <c r="C34" s="48" t="str">
        <f t="shared" si="0"/>
        <v/>
      </c>
      <c r="D34" s="2" t="s">
        <v>102</v>
      </c>
    </row>
    <row r="35" spans="1:4" x14ac:dyDescent="0.25">
      <c r="A35" s="8" t="s">
        <v>26</v>
      </c>
      <c r="B35" s="3" t="s">
        <v>30</v>
      </c>
      <c r="C35" s="3" t="s">
        <v>30</v>
      </c>
      <c r="D35" s="3" t="s">
        <v>30</v>
      </c>
    </row>
    <row r="36" spans="1:4" x14ac:dyDescent="0.25">
      <c r="A36" s="11" t="s">
        <v>44</v>
      </c>
      <c r="B36" s="3"/>
      <c r="C36" s="3" t="str">
        <f t="shared" si="0"/>
        <v/>
      </c>
      <c r="D36" s="32" t="str">
        <f>IF(C36="","",IF(C36-90&lt;0,"",C36-90))</f>
        <v/>
      </c>
    </row>
    <row r="37" spans="1:4" x14ac:dyDescent="0.25">
      <c r="A37" s="11" t="s">
        <v>64</v>
      </c>
      <c r="B37" s="2"/>
      <c r="C37" s="48" t="str">
        <f t="shared" si="0"/>
        <v/>
      </c>
      <c r="D37" s="37" t="str">
        <f t="shared" ref="D37:D39" si="3">IF(C37="","",IF(C37-90&lt;0,"",C37-90))</f>
        <v/>
      </c>
    </row>
    <row r="38" spans="1:4" x14ac:dyDescent="0.25">
      <c r="A38" s="8" t="s">
        <v>72</v>
      </c>
      <c r="B38" s="9"/>
      <c r="C38" s="48" t="str">
        <f t="shared" si="0"/>
        <v/>
      </c>
      <c r="D38" s="37" t="str">
        <f t="shared" si="3"/>
        <v/>
      </c>
    </row>
    <row r="39" spans="1:4" x14ac:dyDescent="0.25">
      <c r="A39" s="11" t="s">
        <v>57</v>
      </c>
      <c r="B39" s="2"/>
      <c r="C39" s="48" t="str">
        <f t="shared" si="0"/>
        <v/>
      </c>
      <c r="D39" s="37" t="str">
        <f t="shared" si="3"/>
        <v/>
      </c>
    </row>
    <row r="40" spans="1:4" x14ac:dyDescent="0.25">
      <c r="A40" s="12" t="s">
        <v>58</v>
      </c>
      <c r="B40" s="3"/>
      <c r="C40" s="3" t="str">
        <f t="shared" si="0"/>
        <v/>
      </c>
      <c r="D40" s="32" t="str">
        <f>IF(C40="","",IF(C40-90&lt;0,"",C40-90))</f>
        <v/>
      </c>
    </row>
    <row r="41" spans="1:4" x14ac:dyDescent="0.25">
      <c r="A41" s="10" t="s">
        <v>18</v>
      </c>
      <c r="B41" s="3" t="s">
        <v>24</v>
      </c>
      <c r="C41" s="3" t="s">
        <v>24</v>
      </c>
      <c r="D41" s="3" t="s">
        <v>102</v>
      </c>
    </row>
    <row r="42" spans="1:4" x14ac:dyDescent="0.25">
      <c r="A42" s="12" t="s">
        <v>73</v>
      </c>
      <c r="B42" s="9">
        <f>567</f>
        <v>567</v>
      </c>
      <c r="C42" s="48">
        <f t="shared" si="0"/>
        <v>170.1</v>
      </c>
      <c r="D42" s="37">
        <f>IF(C42="","",IF(C42-90&lt;0,"",C42-90))</f>
        <v>80.099999999999994</v>
      </c>
    </row>
    <row r="43" spans="1:4" x14ac:dyDescent="0.25">
      <c r="A43" s="11" t="s">
        <v>3</v>
      </c>
      <c r="B43" s="2">
        <f>211.2+520</f>
        <v>731.2</v>
      </c>
      <c r="C43" s="48">
        <f t="shared" si="0"/>
        <v>219.36</v>
      </c>
      <c r="D43" s="2" t="s">
        <v>102</v>
      </c>
    </row>
    <row r="44" spans="1:4" x14ac:dyDescent="0.25">
      <c r="A44" s="11" t="s">
        <v>59</v>
      </c>
      <c r="B44" s="2"/>
      <c r="C44" s="48" t="str">
        <f t="shared" si="0"/>
        <v/>
      </c>
      <c r="D44" s="37" t="str">
        <f t="shared" ref="D44:D51" si="4">IF(C44="","",IF(C44-90&lt;0,"",C44-90))</f>
        <v/>
      </c>
    </row>
    <row r="45" spans="1:4" x14ac:dyDescent="0.25">
      <c r="A45" s="8" t="s">
        <v>74</v>
      </c>
      <c r="B45" s="9">
        <f>375+124</f>
        <v>499</v>
      </c>
      <c r="C45" s="48">
        <f t="shared" si="0"/>
        <v>149.69999999999999</v>
      </c>
      <c r="D45" s="37">
        <f t="shared" si="4"/>
        <v>59.699999999999989</v>
      </c>
    </row>
    <row r="46" spans="1:4" x14ac:dyDescent="0.25">
      <c r="A46" s="11" t="s">
        <v>45</v>
      </c>
      <c r="B46" s="2">
        <f>304.8</f>
        <v>304.8</v>
      </c>
      <c r="C46" s="48">
        <f t="shared" si="0"/>
        <v>91.44</v>
      </c>
      <c r="D46" s="37">
        <f t="shared" si="4"/>
        <v>1.4399999999999977</v>
      </c>
    </row>
    <row r="47" spans="1:4" x14ac:dyDescent="0.25">
      <c r="A47" s="8" t="s">
        <v>33</v>
      </c>
      <c r="B47" s="9"/>
      <c r="C47" s="48" t="str">
        <f t="shared" si="0"/>
        <v/>
      </c>
      <c r="D47" s="37" t="str">
        <f t="shared" si="4"/>
        <v/>
      </c>
    </row>
    <row r="48" spans="1:4" x14ac:dyDescent="0.25">
      <c r="A48" s="11" t="s">
        <v>65</v>
      </c>
      <c r="B48" s="2"/>
      <c r="C48" s="48" t="str">
        <f t="shared" si="0"/>
        <v/>
      </c>
      <c r="D48" s="37" t="str">
        <f t="shared" si="4"/>
        <v/>
      </c>
    </row>
    <row r="49" spans="1:4" x14ac:dyDescent="0.25">
      <c r="A49" s="11" t="s">
        <v>4</v>
      </c>
      <c r="B49" s="2"/>
      <c r="C49" s="48" t="str">
        <f t="shared" si="0"/>
        <v/>
      </c>
      <c r="D49" s="2" t="s">
        <v>102</v>
      </c>
    </row>
    <row r="50" spans="1:4" x14ac:dyDescent="0.25">
      <c r="A50" s="11" t="s">
        <v>51</v>
      </c>
      <c r="B50" s="2">
        <f>32</f>
        <v>32</v>
      </c>
      <c r="C50" s="48">
        <f t="shared" si="0"/>
        <v>9.6</v>
      </c>
      <c r="D50" s="37" t="str">
        <f t="shared" si="4"/>
        <v/>
      </c>
    </row>
    <row r="51" spans="1:4" x14ac:dyDescent="0.25">
      <c r="A51" s="11" t="s">
        <v>52</v>
      </c>
      <c r="B51" s="2"/>
      <c r="C51" s="48" t="str">
        <f t="shared" si="0"/>
        <v/>
      </c>
      <c r="D51" s="37" t="str">
        <f t="shared" si="4"/>
        <v/>
      </c>
    </row>
    <row r="52" spans="1:4" x14ac:dyDescent="0.25">
      <c r="A52" s="8" t="s">
        <v>27</v>
      </c>
      <c r="B52" s="3" t="s">
        <v>30</v>
      </c>
      <c r="C52" s="3" t="s">
        <v>30</v>
      </c>
      <c r="D52" s="3" t="s">
        <v>30</v>
      </c>
    </row>
    <row r="53" spans="1:4" x14ac:dyDescent="0.25">
      <c r="A53" s="7" t="s">
        <v>60</v>
      </c>
      <c r="B53" s="2"/>
      <c r="C53" s="48" t="str">
        <f t="shared" si="0"/>
        <v/>
      </c>
      <c r="D53" s="37" t="str">
        <f t="shared" ref="D53:D63" si="5">IF(C53="","",IF(C53-90&lt;0,"",C53-90))</f>
        <v/>
      </c>
    </row>
    <row r="54" spans="1:4" x14ac:dyDescent="0.25">
      <c r="A54" s="11" t="s">
        <v>75</v>
      </c>
      <c r="B54" s="2"/>
      <c r="C54" s="48" t="str">
        <f t="shared" si="0"/>
        <v/>
      </c>
      <c r="D54" s="37" t="str">
        <f t="shared" si="5"/>
        <v/>
      </c>
    </row>
    <row r="55" spans="1:4" x14ac:dyDescent="0.25">
      <c r="A55" s="11" t="s">
        <v>46</v>
      </c>
      <c r="B55" s="2">
        <f>637.8</f>
        <v>637.79999999999995</v>
      </c>
      <c r="C55" s="48">
        <f t="shared" si="0"/>
        <v>191.33999999999997</v>
      </c>
      <c r="D55" s="37">
        <f t="shared" si="5"/>
        <v>101.33999999999997</v>
      </c>
    </row>
    <row r="56" spans="1:4" x14ac:dyDescent="0.25">
      <c r="A56" s="11" t="s">
        <v>19</v>
      </c>
      <c r="B56" s="2"/>
      <c r="C56" s="48" t="str">
        <f t="shared" si="0"/>
        <v/>
      </c>
      <c r="D56" s="2" t="s">
        <v>102</v>
      </c>
    </row>
    <row r="57" spans="1:4" x14ac:dyDescent="0.25">
      <c r="A57" s="11" t="s">
        <v>20</v>
      </c>
      <c r="B57" s="2"/>
      <c r="C57" s="48" t="str">
        <f t="shared" si="0"/>
        <v/>
      </c>
      <c r="D57" s="2" t="s">
        <v>102</v>
      </c>
    </row>
    <row r="58" spans="1:4" x14ac:dyDescent="0.25">
      <c r="A58" s="8" t="s">
        <v>34</v>
      </c>
      <c r="B58" s="9"/>
      <c r="C58" s="48" t="str">
        <f t="shared" si="0"/>
        <v/>
      </c>
      <c r="D58" s="37" t="str">
        <f t="shared" si="5"/>
        <v/>
      </c>
    </row>
    <row r="59" spans="1:4" x14ac:dyDescent="0.25">
      <c r="A59" s="8" t="s">
        <v>28</v>
      </c>
      <c r="B59" s="9"/>
      <c r="C59" s="48" t="str">
        <f t="shared" si="0"/>
        <v/>
      </c>
      <c r="D59" s="37" t="str">
        <f t="shared" si="5"/>
        <v/>
      </c>
    </row>
    <row r="60" spans="1:4" x14ac:dyDescent="0.25">
      <c r="A60" s="11" t="s">
        <v>5</v>
      </c>
      <c r="B60" s="2"/>
      <c r="C60" s="48" t="str">
        <f t="shared" si="0"/>
        <v/>
      </c>
      <c r="D60" s="2" t="s">
        <v>102</v>
      </c>
    </row>
    <row r="61" spans="1:4" x14ac:dyDescent="0.25">
      <c r="A61" s="8" t="s">
        <v>76</v>
      </c>
      <c r="B61" s="9"/>
      <c r="C61" s="48" t="str">
        <f t="shared" si="0"/>
        <v/>
      </c>
      <c r="D61" s="37" t="str">
        <f t="shared" si="5"/>
        <v/>
      </c>
    </row>
    <row r="62" spans="1:4" x14ac:dyDescent="0.25">
      <c r="A62" s="8" t="s">
        <v>35</v>
      </c>
      <c r="B62" s="9"/>
      <c r="C62" s="48" t="str">
        <f t="shared" si="0"/>
        <v/>
      </c>
      <c r="D62" s="37" t="str">
        <f t="shared" si="5"/>
        <v/>
      </c>
    </row>
    <row r="63" spans="1:4" x14ac:dyDescent="0.25">
      <c r="A63" s="8" t="s">
        <v>61</v>
      </c>
      <c r="B63" s="2">
        <f>85.8</f>
        <v>85.8</v>
      </c>
      <c r="C63" s="48">
        <f t="shared" si="0"/>
        <v>25.74</v>
      </c>
      <c r="D63" s="37" t="str">
        <f t="shared" si="5"/>
        <v/>
      </c>
    </row>
    <row r="64" spans="1:4" x14ac:dyDescent="0.25">
      <c r="A64" s="13" t="s">
        <v>77</v>
      </c>
      <c r="B64" s="3">
        <f>381.8</f>
        <v>381.8</v>
      </c>
      <c r="C64" s="3">
        <f t="shared" si="0"/>
        <v>114.54</v>
      </c>
      <c r="D64" s="32">
        <f>IF(C64="","",IF(C64-90&lt;0,"",C64-90))</f>
        <v>24.540000000000006</v>
      </c>
    </row>
    <row r="65" spans="1:4" x14ac:dyDescent="0.25">
      <c r="A65" s="8" t="s">
        <v>78</v>
      </c>
      <c r="B65" s="9"/>
      <c r="C65" s="48" t="str">
        <f t="shared" si="0"/>
        <v/>
      </c>
      <c r="D65" s="37" t="str">
        <f t="shared" ref="D65:D67" si="6">IF(C65="","",IF(C65-90&lt;0,"",C65-90))</f>
        <v/>
      </c>
    </row>
    <row r="66" spans="1:4" x14ac:dyDescent="0.25">
      <c r="A66" s="11" t="s">
        <v>53</v>
      </c>
      <c r="B66" s="2"/>
      <c r="C66" s="48" t="str">
        <f t="shared" si="0"/>
        <v/>
      </c>
      <c r="D66" s="37" t="str">
        <f t="shared" si="6"/>
        <v/>
      </c>
    </row>
    <row r="67" spans="1:4" x14ac:dyDescent="0.25">
      <c r="A67" s="8" t="s">
        <v>79</v>
      </c>
      <c r="B67" s="9"/>
      <c r="C67" s="48" t="str">
        <f t="shared" si="0"/>
        <v/>
      </c>
      <c r="D67" s="37" t="str">
        <f t="shared" si="6"/>
        <v/>
      </c>
    </row>
    <row r="68" spans="1:4" x14ac:dyDescent="0.25">
      <c r="A68" s="8" t="s">
        <v>80</v>
      </c>
      <c r="B68" s="3" t="s">
        <v>38</v>
      </c>
      <c r="C68" s="3" t="s">
        <v>38</v>
      </c>
      <c r="D68" s="3" t="s">
        <v>38</v>
      </c>
    </row>
    <row r="69" spans="1:4" x14ac:dyDescent="0.25">
      <c r="A69" s="18" t="s">
        <v>81</v>
      </c>
      <c r="B69" s="3">
        <f>193.5</f>
        <v>193.5</v>
      </c>
      <c r="C69" s="3">
        <f t="shared" si="0"/>
        <v>58.05</v>
      </c>
      <c r="D69" s="32" t="str">
        <f>IF(C69="","",IF(C69-135&lt;0,"",C69-135))</f>
        <v/>
      </c>
    </row>
    <row r="70" spans="1:4" x14ac:dyDescent="0.25">
      <c r="A70" s="14" t="s">
        <v>82</v>
      </c>
      <c r="B70" s="3" t="s">
        <v>39</v>
      </c>
      <c r="C70" s="3" t="s">
        <v>39</v>
      </c>
      <c r="D70" s="3" t="s">
        <v>39</v>
      </c>
    </row>
    <row r="71" spans="1:4" x14ac:dyDescent="0.25">
      <c r="A71" s="14" t="s">
        <v>83</v>
      </c>
      <c r="B71" s="3" t="s">
        <v>31</v>
      </c>
      <c r="C71" s="3" t="s">
        <v>31</v>
      </c>
      <c r="D71" s="3" t="s">
        <v>31</v>
      </c>
    </row>
    <row r="72" spans="1:4" x14ac:dyDescent="0.25">
      <c r="A72" s="11" t="s">
        <v>6</v>
      </c>
      <c r="B72" s="2"/>
      <c r="C72" s="48" t="str">
        <f t="shared" si="0"/>
        <v/>
      </c>
      <c r="D72" s="2" t="s">
        <v>102</v>
      </c>
    </row>
    <row r="73" spans="1:4" x14ac:dyDescent="0.25">
      <c r="A73" s="12" t="s">
        <v>62</v>
      </c>
      <c r="B73" s="2"/>
      <c r="C73" s="48" t="str">
        <f t="shared" si="0"/>
        <v/>
      </c>
      <c r="D73" s="37" t="str">
        <f t="shared" ref="D73:D74" si="7">IF(C73="","",IF(C73-90&lt;0,"",C73-90))</f>
        <v/>
      </c>
    </row>
    <row r="74" spans="1:4" x14ac:dyDescent="0.25">
      <c r="A74" s="13" t="s">
        <v>54</v>
      </c>
      <c r="B74" s="2">
        <f>1021.6+96</f>
        <v>1117.5999999999999</v>
      </c>
      <c r="C74" s="48">
        <f t="shared" si="0"/>
        <v>335.28</v>
      </c>
      <c r="D74" s="37">
        <f t="shared" si="7"/>
        <v>245.27999999999997</v>
      </c>
    </row>
    <row r="75" spans="1:4" x14ac:dyDescent="0.25">
      <c r="A75" s="8" t="s">
        <v>29</v>
      </c>
      <c r="B75" s="3">
        <f>202+272</f>
        <v>474</v>
      </c>
      <c r="C75" s="3">
        <f t="shared" si="0"/>
        <v>142.19999999999999</v>
      </c>
      <c r="D75" s="32">
        <f>IF(C75="","",IF(C75-90&lt;0,"",C75-90))</f>
        <v>52.199999999999989</v>
      </c>
    </row>
    <row r="76" spans="1:4" x14ac:dyDescent="0.25">
      <c r="A76" s="11" t="s">
        <v>7</v>
      </c>
      <c r="B76" s="2"/>
      <c r="C76" s="48" t="str">
        <f t="shared" si="0"/>
        <v/>
      </c>
      <c r="D76" s="2" t="s">
        <v>102</v>
      </c>
    </row>
    <row r="77" spans="1:4" x14ac:dyDescent="0.25">
      <c r="A77" s="8" t="s">
        <v>84</v>
      </c>
      <c r="B77" s="9">
        <f>230</f>
        <v>230</v>
      </c>
      <c r="C77" s="48">
        <f t="shared" si="0"/>
        <v>69</v>
      </c>
      <c r="D77" s="37" t="str">
        <f t="shared" ref="D77" si="8">IF(C77="","",IF(C77-90&lt;0,"",C77-90))</f>
        <v/>
      </c>
    </row>
    <row r="78" spans="1:4" x14ac:dyDescent="0.25">
      <c r="A78" s="11" t="s">
        <v>21</v>
      </c>
      <c r="B78" s="2"/>
      <c r="C78" s="48" t="str">
        <f t="shared" ref="C78:C88" si="9">IF(B78="", "", B78 * 0.3)</f>
        <v/>
      </c>
      <c r="D78" s="2" t="s">
        <v>102</v>
      </c>
    </row>
    <row r="79" spans="1:4" x14ac:dyDescent="0.25">
      <c r="A79" s="11" t="s">
        <v>8</v>
      </c>
      <c r="B79" s="3" t="s">
        <v>99</v>
      </c>
      <c r="C79" s="32" t="s">
        <v>99</v>
      </c>
      <c r="D79" s="3" t="s">
        <v>102</v>
      </c>
    </row>
    <row r="80" spans="1:4" x14ac:dyDescent="0.25">
      <c r="A80" s="8" t="s">
        <v>36</v>
      </c>
      <c r="B80" s="3">
        <f>216+50</f>
        <v>266</v>
      </c>
      <c r="C80" s="3">
        <f t="shared" si="9"/>
        <v>79.8</v>
      </c>
      <c r="D80" s="32" t="str">
        <f>IF(C80="","",IF(C80-135&lt;0,"",C80-135))</f>
        <v/>
      </c>
    </row>
    <row r="81" spans="1:4" x14ac:dyDescent="0.25">
      <c r="A81" s="18" t="s">
        <v>85</v>
      </c>
      <c r="B81" s="2">
        <f>157.4</f>
        <v>157.4</v>
      </c>
      <c r="C81" s="48">
        <f t="shared" si="9"/>
        <v>47.22</v>
      </c>
      <c r="D81" s="37" t="str">
        <f t="shared" ref="D81:D87" si="10">IF(C81="","",IF(C81-90&lt;0,"",C81-90))</f>
        <v/>
      </c>
    </row>
    <row r="82" spans="1:4" x14ac:dyDescent="0.25">
      <c r="A82" s="14" t="s">
        <v>37</v>
      </c>
      <c r="B82" s="9"/>
      <c r="C82" s="48" t="str">
        <f t="shared" si="9"/>
        <v/>
      </c>
      <c r="D82" s="37" t="str">
        <f t="shared" si="10"/>
        <v/>
      </c>
    </row>
    <row r="83" spans="1:4" x14ac:dyDescent="0.25">
      <c r="A83" s="14" t="s">
        <v>86</v>
      </c>
      <c r="B83" s="9"/>
      <c r="C83" s="48" t="str">
        <f t="shared" si="9"/>
        <v/>
      </c>
      <c r="D83" s="37" t="str">
        <f t="shared" si="10"/>
        <v/>
      </c>
    </row>
    <row r="84" spans="1:4" x14ac:dyDescent="0.25">
      <c r="A84" s="11" t="s">
        <v>87</v>
      </c>
      <c r="B84" s="2">
        <f>30</f>
        <v>30</v>
      </c>
      <c r="C84" s="48">
        <f t="shared" si="9"/>
        <v>9</v>
      </c>
      <c r="D84" s="37" t="str">
        <f t="shared" si="10"/>
        <v/>
      </c>
    </row>
    <row r="85" spans="1:4" x14ac:dyDescent="0.25">
      <c r="A85" s="11" t="s">
        <v>22</v>
      </c>
      <c r="B85" s="2"/>
      <c r="C85" s="48" t="str">
        <f t="shared" si="9"/>
        <v/>
      </c>
      <c r="D85" s="2" t="s">
        <v>102</v>
      </c>
    </row>
    <row r="86" spans="1:4" x14ac:dyDescent="0.25">
      <c r="A86" s="13" t="s">
        <v>47</v>
      </c>
      <c r="B86" s="9"/>
      <c r="C86" s="48" t="str">
        <f t="shared" si="9"/>
        <v/>
      </c>
      <c r="D86" s="37" t="str">
        <f t="shared" si="10"/>
        <v/>
      </c>
    </row>
    <row r="87" spans="1:4" x14ac:dyDescent="0.25">
      <c r="A87" s="11" t="s">
        <v>48</v>
      </c>
      <c r="B87" s="9">
        <f>648.4</f>
        <v>648.4</v>
      </c>
      <c r="C87" s="48">
        <f t="shared" si="9"/>
        <v>194.51999999999998</v>
      </c>
      <c r="D87" s="37">
        <f t="shared" si="10"/>
        <v>104.51999999999998</v>
      </c>
    </row>
    <row r="88" spans="1:4" x14ac:dyDescent="0.25">
      <c r="A88" s="11" t="s">
        <v>9</v>
      </c>
      <c r="B88" s="2"/>
      <c r="C88" s="48" t="str">
        <f t="shared" si="9"/>
        <v/>
      </c>
      <c r="D88" s="2" t="s">
        <v>102</v>
      </c>
    </row>
    <row r="90" spans="1:4" x14ac:dyDescent="0.25">
      <c r="A90" s="39"/>
      <c r="B90" s="39"/>
      <c r="C90" s="39"/>
    </row>
  </sheetData>
  <sortState xmlns:xlrd2="http://schemas.microsoft.com/office/spreadsheetml/2017/richdata2" ref="A10:D88">
    <sortCondition ref="A10:A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Jenson</dc:creator>
  <cp:lastModifiedBy>Jenson, Erin K</cp:lastModifiedBy>
  <dcterms:created xsi:type="dcterms:W3CDTF">2026-02-10T23:48:22Z</dcterms:created>
  <dcterms:modified xsi:type="dcterms:W3CDTF">2026-02-16T18:36:48Z</dcterms:modified>
</cp:coreProperties>
</file>